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130" yWindow="255" windowWidth="21645" windowHeight="12600"/>
  </bookViews>
  <sheets>
    <sheet name="Washington Prep SH Narrative" sheetId="2" r:id="rId1"/>
  </sheets>
  <definedNames>
    <definedName name="_xlnm.Print_Area" localSheetId="0">'Washington Prep SH Narrative'!$A$1:$W$96</definedName>
    <definedName name="_xlnm.Print_Titles" localSheetId="0">'Washington Prep SH Narrative'!$7:$9</definedName>
  </definedNames>
  <calcPr calcId="145621"/>
</workbook>
</file>

<file path=xl/calcChain.xml><?xml version="1.0" encoding="utf-8"?>
<calcChain xmlns="http://schemas.openxmlformats.org/spreadsheetml/2006/main">
  <c r="V75" i="2" l="1"/>
  <c r="V36" i="2"/>
  <c r="O72" i="2"/>
  <c r="O80" i="2"/>
  <c r="O57" i="2"/>
  <c r="O59" i="2"/>
  <c r="O58" i="2"/>
  <c r="O56" i="2"/>
  <c r="O16" i="2"/>
  <c r="O13" i="2"/>
  <c r="O25" i="2"/>
  <c r="O31" i="2"/>
  <c r="O27" i="2"/>
  <c r="O29" i="2"/>
  <c r="O24" i="2"/>
  <c r="O21" i="2"/>
  <c r="O46" i="2"/>
  <c r="O41" i="2"/>
  <c r="O95" i="2"/>
  <c r="O91" i="2"/>
  <c r="O88" i="2"/>
  <c r="V91" i="2"/>
  <c r="V88" i="2"/>
  <c r="V80" i="2"/>
  <c r="V69" i="2"/>
  <c r="V51" i="2"/>
  <c r="V38" i="2"/>
  <c r="N80" i="2"/>
  <c r="N94" i="2"/>
  <c r="H78" i="2"/>
  <c r="H80" i="2" s="1"/>
  <c r="J88" i="2"/>
  <c r="D88" i="2"/>
  <c r="H95" i="2"/>
  <c r="U38" i="2"/>
  <c r="U51" i="2"/>
  <c r="U69" i="2"/>
  <c r="U80" i="2"/>
  <c r="U88" i="2"/>
  <c r="U91" i="2"/>
  <c r="U95" i="2"/>
  <c r="N38" i="2"/>
  <c r="N51" i="2"/>
  <c r="N69" i="2"/>
  <c r="N88" i="2"/>
  <c r="N91" i="2"/>
  <c r="N95" i="2"/>
  <c r="H38" i="2"/>
  <c r="H51" i="2"/>
  <c r="H69" i="2"/>
  <c r="H88" i="2"/>
  <c r="H91" i="2"/>
  <c r="T38" i="2"/>
  <c r="T51" i="2"/>
  <c r="T69" i="2"/>
  <c r="T92" i="2" s="1"/>
  <c r="T80" i="2"/>
  <c r="T88" i="2"/>
  <c r="T91" i="2"/>
  <c r="T95" i="2"/>
  <c r="M38" i="2"/>
  <c r="M51" i="2"/>
  <c r="M69" i="2"/>
  <c r="M80" i="2"/>
  <c r="M88" i="2"/>
  <c r="M91" i="2"/>
  <c r="M95" i="2"/>
  <c r="G38" i="2"/>
  <c r="G51" i="2"/>
  <c r="G69" i="2"/>
  <c r="G80" i="2"/>
  <c r="G88" i="2"/>
  <c r="G91" i="2"/>
  <c r="G95" i="2"/>
  <c r="S38" i="2"/>
  <c r="S51" i="2"/>
  <c r="S69" i="2"/>
  <c r="S80" i="2"/>
  <c r="S88" i="2"/>
  <c r="S91" i="2"/>
  <c r="S95" i="2"/>
  <c r="L38" i="2"/>
  <c r="L51" i="2"/>
  <c r="L69" i="2"/>
  <c r="L80" i="2"/>
  <c r="L88" i="2"/>
  <c r="L91" i="2"/>
  <c r="L95" i="2"/>
  <c r="F38" i="2"/>
  <c r="F51" i="2"/>
  <c r="F69" i="2"/>
  <c r="F80" i="2"/>
  <c r="F88" i="2"/>
  <c r="F91" i="2"/>
  <c r="F95" i="2"/>
  <c r="R38" i="2"/>
  <c r="R51" i="2"/>
  <c r="R69" i="2"/>
  <c r="R80" i="2"/>
  <c r="R88" i="2"/>
  <c r="R91" i="2"/>
  <c r="R95" i="2"/>
  <c r="K38" i="2"/>
  <c r="K51" i="2"/>
  <c r="K69" i="2"/>
  <c r="K80" i="2"/>
  <c r="K88" i="2"/>
  <c r="K91" i="2"/>
  <c r="K95" i="2"/>
  <c r="E38" i="2"/>
  <c r="E51" i="2"/>
  <c r="E69" i="2"/>
  <c r="E80" i="2"/>
  <c r="E88" i="2"/>
  <c r="E91" i="2"/>
  <c r="E95" i="2"/>
  <c r="B88" i="2"/>
  <c r="Q88" i="2"/>
  <c r="J38" i="2"/>
  <c r="Q38" i="2"/>
  <c r="J51" i="2"/>
  <c r="Q51" i="2"/>
  <c r="J69" i="2"/>
  <c r="Q69" i="2"/>
  <c r="J80" i="2"/>
  <c r="Q80" i="2"/>
  <c r="J91" i="2"/>
  <c r="Q91" i="2"/>
  <c r="J95" i="2"/>
  <c r="Q95" i="2"/>
  <c r="D38" i="2"/>
  <c r="B91" i="2"/>
  <c r="B51" i="2"/>
  <c r="B38" i="2"/>
  <c r="B95" i="2"/>
  <c r="B80" i="2"/>
  <c r="B69" i="2"/>
  <c r="D51" i="2"/>
  <c r="D69" i="2"/>
  <c r="D80" i="2"/>
  <c r="D91" i="2"/>
  <c r="D92" i="2" s="1"/>
  <c r="D95" i="2"/>
  <c r="O38" i="2"/>
  <c r="F92" i="2" l="1"/>
  <c r="G92" i="2"/>
  <c r="M92" i="2"/>
  <c r="M96" i="2" s="1"/>
  <c r="M98" i="2" s="1"/>
  <c r="N92" i="2"/>
  <c r="N96" i="2" s="1"/>
  <c r="N98" i="2" s="1"/>
  <c r="K92" i="2"/>
  <c r="K96" i="2" s="1"/>
  <c r="K98" i="2" s="1"/>
  <c r="S92" i="2"/>
  <c r="S96" i="2" s="1"/>
  <c r="S98" i="2" s="1"/>
  <c r="T96" i="2"/>
  <c r="T98" i="2" s="1"/>
  <c r="V92" i="2"/>
  <c r="V94" i="2" s="1"/>
  <c r="V95" i="2" s="1"/>
  <c r="V96" i="2" s="1"/>
  <c r="V98" i="2" s="1"/>
  <c r="E92" i="2"/>
  <c r="Q92" i="2"/>
  <c r="Q96" i="2" s="1"/>
  <c r="Q98" i="2" s="1"/>
  <c r="U92" i="2"/>
  <c r="F96" i="2"/>
  <c r="F98" i="2" s="1"/>
  <c r="O69" i="2"/>
  <c r="O92" i="2" s="1"/>
  <c r="O96" i="2" s="1"/>
  <c r="O98" i="2" s="1"/>
  <c r="J92" i="2"/>
  <c r="J96" i="2" s="1"/>
  <c r="J98" i="2" s="1"/>
  <c r="R96" i="2"/>
  <c r="R98" i="2" s="1"/>
  <c r="L92" i="2"/>
  <c r="L96" i="2" s="1"/>
  <c r="L98" i="2" s="1"/>
  <c r="R92" i="2"/>
  <c r="E96" i="2"/>
  <c r="E98" i="2" s="1"/>
  <c r="G96" i="2"/>
  <c r="G98" i="2" s="1"/>
  <c r="O51" i="2"/>
  <c r="B92" i="2"/>
  <c r="D96" i="2" s="1"/>
  <c r="D98" i="2" s="1"/>
  <c r="U96" i="2"/>
  <c r="U98" i="2" s="1"/>
  <c r="H92" i="2"/>
  <c r="H96" i="2" s="1"/>
  <c r="H98" i="2" s="1"/>
  <c r="B96" i="2" l="1"/>
</calcChain>
</file>

<file path=xl/sharedStrings.xml><?xml version="1.0" encoding="utf-8"?>
<sst xmlns="http://schemas.openxmlformats.org/spreadsheetml/2006/main" count="128" uniqueCount="123">
  <si>
    <t>Object Code</t>
  </si>
  <si>
    <t>6000-6999</t>
  </si>
  <si>
    <t>1000-1999</t>
  </si>
  <si>
    <t>2000-2999</t>
  </si>
  <si>
    <t>3000-3999</t>
  </si>
  <si>
    <t>4000-4999</t>
  </si>
  <si>
    <t>5000-5999</t>
  </si>
  <si>
    <t>Activity Description</t>
  </si>
  <si>
    <t xml:space="preserve">SIG Funds Budgeted </t>
  </si>
  <si>
    <t>(Identified per year)</t>
  </si>
  <si>
    <t>7310/7350</t>
  </si>
  <si>
    <t>Budget Subtotals</t>
  </si>
  <si>
    <t>Totals</t>
  </si>
  <si>
    <t>CA Dept of Education</t>
  </si>
  <si>
    <t>Pre-Imp</t>
  </si>
  <si>
    <t>School Budget Narrative</t>
  </si>
  <si>
    <t>Please color all changes within your narratives.</t>
  </si>
  <si>
    <t>1000 Series Totals</t>
  </si>
  <si>
    <t>2000 Series Totals</t>
  </si>
  <si>
    <t>3000 Series Totals</t>
  </si>
  <si>
    <t>4000 Series Totals</t>
  </si>
  <si>
    <t>5000 Series Totals</t>
  </si>
  <si>
    <t>6000 Series Totals</t>
  </si>
  <si>
    <t>7000 Series Totals</t>
  </si>
  <si>
    <t>2000-Classified Personnel Salaries</t>
  </si>
  <si>
    <t xml:space="preserve">Participation (Years 2 and 3):
Rewards for 110 Teachers and school leaders x $1,250 </t>
  </si>
  <si>
    <t>110 Teachers and school leaders who have increased student achievement  x  $500</t>
  </si>
  <si>
    <t>95 Teachers and school leaders who have increased student achievement x  $500</t>
  </si>
  <si>
    <t>Year 1-3: 15 Teachers x 145 days x 55 mins x ~$55.46 / hr</t>
  </si>
  <si>
    <t>1 Coordinator x 120 hours x $55.46/hr</t>
  </si>
  <si>
    <t>20 Teachers x 24 days x ~ 4 hrs x ~55.46 / hr</t>
  </si>
  <si>
    <t>4 Teachers x 80 hrs x ~$55.46 / hr</t>
  </si>
  <si>
    <t>Summer Bridge for elementary transitioning to middle school
4 Teachers x 80 hrs x ~$55.46 / hr</t>
  </si>
  <si>
    <t>21 Teachers x 60 hrs x ~$55.46 / hr</t>
  </si>
  <si>
    <t>Yrs 2 &amp; 3: 5  Administrators  x  120hrs x ~$61.63/hr</t>
  </si>
  <si>
    <r>
      <t>Intervention Coordinator</t>
    </r>
    <r>
      <rPr>
        <sz val="12"/>
        <color indexed="8"/>
        <rFont val="Arial"/>
        <family val="2"/>
      </rPr>
      <t xml:space="preserve"> – Will assist and train teachers on intervention programs planned including (READ 180, Revolution, and College Summit).  The coordinator will also be responsible for retrieving student data and developing targeted instruction.</t>
    </r>
  </si>
  <si>
    <r>
      <t>Z-Time</t>
    </r>
    <r>
      <rPr>
        <sz val="12"/>
        <color indexed="8"/>
        <rFont val="Arial"/>
        <family val="2"/>
      </rPr>
      <t xml:space="preserve"> for planning and data analysis
Yr 1: Intervention Team  x  80hrs  x  ~$55.46/hr  x  6</t>
    </r>
  </si>
  <si>
    <t>Yrs 2 &amp; 3:Intervention Team  x  120 hrs  x  ~$55.46/hr  x  6</t>
  </si>
  <si>
    <r>
      <t>Pupil Service and Attendance Counselor (PSA)</t>
    </r>
    <r>
      <rPr>
        <sz val="12"/>
        <color indexed="8"/>
        <rFont val="Arial"/>
        <family val="2"/>
      </rPr>
      <t xml:space="preserve"> will assist in reducing absenteeism, truancy and transiency rates while promoting dropout prevention and student recovery.</t>
    </r>
  </si>
  <si>
    <r>
      <t xml:space="preserve">A </t>
    </r>
    <r>
      <rPr>
        <b/>
        <strike/>
        <sz val="12"/>
        <color indexed="8"/>
        <rFont val="Arial"/>
        <family val="2"/>
      </rPr>
      <t>Technology Coordinator</t>
    </r>
    <r>
      <rPr>
        <strike/>
        <sz val="12"/>
        <color indexed="8"/>
        <rFont val="Arial"/>
        <family val="2"/>
      </rPr>
      <t xml:space="preserve"> will provide ongoing support of the hardware/software needed to facilitate the intervention programs.</t>
    </r>
  </si>
  <si>
    <r>
      <t xml:space="preserve">An </t>
    </r>
    <r>
      <rPr>
        <b/>
        <sz val="12"/>
        <color indexed="8"/>
        <rFont val="Arial"/>
        <family val="2"/>
      </rPr>
      <t>Intervention Specialist</t>
    </r>
    <r>
      <rPr>
        <sz val="12"/>
        <color indexed="8"/>
        <rFont val="Arial"/>
        <family val="2"/>
      </rPr>
      <t xml:space="preserve"> will provide ongoing support of the instructional program, intervention programs, and positive behavior support for students.</t>
    </r>
  </si>
  <si>
    <r>
      <t>Four Instructional Assistants (TA)</t>
    </r>
    <r>
      <rPr>
        <sz val="12"/>
        <color indexed="8"/>
        <rFont val="Arial"/>
        <family val="2"/>
      </rPr>
      <t xml:space="preserve"> will provide intervention support focusing on small group instruction, progress monitoring, and standards-based proficiency in English Language Arts and mathematics.</t>
    </r>
  </si>
  <si>
    <t>Stipend-30 Classified staff (providing direct services to students) 30 x $1000</t>
  </si>
  <si>
    <t>1 Clerical Overtime x 24 days x 5 hrs x ~ 30.00 / hr</t>
  </si>
  <si>
    <r>
      <t>Summer School</t>
    </r>
    <r>
      <rPr>
        <sz val="12"/>
        <color indexed="8"/>
        <rFont val="Arial"/>
        <family val="2"/>
      </rPr>
      <t xml:space="preserve"> will be held 3 hours a day for 4 weeks and will provide standards based instruction for credit recovery for students in grades 9-12.</t>
    </r>
  </si>
  <si>
    <t>Clerical Support x 66hrs x ~$24.00 / hr</t>
  </si>
  <si>
    <t>Custodial Support x  66hrs x ~$17.00 / hr</t>
  </si>
  <si>
    <t>2 Campus Security x 60hrs x ~$15.00</t>
  </si>
  <si>
    <t>Summer Bridge and ILT classified personnel support</t>
  </si>
  <si>
    <t>Clerical Support</t>
  </si>
  <si>
    <t>Custodial Support</t>
  </si>
  <si>
    <t>Campus Security</t>
  </si>
  <si>
    <t>3000-Employee Benefits</t>
  </si>
  <si>
    <t>Teacher and leader benefits (stipend)</t>
  </si>
  <si>
    <t>Classified benefits (stipend)</t>
  </si>
  <si>
    <t>Saturday School ILT – Clerical</t>
  </si>
  <si>
    <t>ILT teacher, administrator, coordinator benefits</t>
  </si>
  <si>
    <t>Summer Bridge Program benefits</t>
  </si>
  <si>
    <t>Summer School benefits</t>
  </si>
  <si>
    <t>Administrator Z-time benefits</t>
  </si>
  <si>
    <t>Intervention Coordinator benefits</t>
  </si>
  <si>
    <t>Z-Time benefits for Intervention Team</t>
  </si>
  <si>
    <t>PSA Counselor benefits</t>
  </si>
  <si>
    <t>Technology Coordinator benefits</t>
  </si>
  <si>
    <t>Instructional Specialist benefits</t>
  </si>
  <si>
    <t>Teacher Assistants (4) benefits</t>
  </si>
  <si>
    <t>4000-Books, Materials and Supplies</t>
  </si>
  <si>
    <r>
      <t>General Supplies</t>
    </r>
    <r>
      <rPr>
        <sz val="12"/>
        <color indexed="8"/>
        <rFont val="Arial"/>
        <family val="2"/>
      </rPr>
      <t xml:space="preserve"> – Items used to support advisory period and the curriculum that will be adopted (journals, organizer, writing utensils, poster paper, and SLC personalization, etc.)  </t>
    </r>
  </si>
  <si>
    <t>Summer School Instructional Materials and Supplies</t>
  </si>
  <si>
    <r>
      <t>Parent and community</t>
    </r>
    <r>
      <rPr>
        <sz val="12"/>
        <color indexed="8"/>
        <rFont val="Arial"/>
        <family val="2"/>
      </rPr>
      <t xml:space="preserve"> engagement: 
A parent advisory group will be formed to develop strategies to engage parents and community.  This group will decide how to best utilize money available for use while building avenues to improve student, parent and community engagement, e.g. community garden.</t>
    </r>
  </si>
  <si>
    <t>Allocate funds for refreshing hardware and computer labs.  Purchase instructional technology to support interventions (LCD, mimeoteach, smartboards, alpha smart keyboard, Quizdom, servers for portfolio &amp; data storage/backup, video technology, etc.)</t>
  </si>
  <si>
    <r>
      <t>Scholastic READ 180</t>
    </r>
    <r>
      <rPr>
        <sz val="12"/>
        <color indexed="8"/>
        <rFont val="Arial"/>
        <family val="2"/>
      </rPr>
      <t xml:space="preserve"> consumables will now be purchased for intervention support in our Freshman Academy.</t>
    </r>
  </si>
  <si>
    <t>5000-Services and Other Operating Expenditures</t>
  </si>
  <si>
    <r>
      <t>Curricular trips</t>
    </r>
    <r>
      <rPr>
        <strike/>
        <sz val="12"/>
        <color indexed="8"/>
        <rFont val="Arial"/>
        <family val="2"/>
      </rPr>
      <t xml:space="preserve"> to support career pathways created within SLCs (museums, hospitals, technology conventions, etc.)</t>
    </r>
  </si>
  <si>
    <r>
      <t>Revolution Prep</t>
    </r>
    <r>
      <rPr>
        <strike/>
        <sz val="12"/>
        <color indexed="8"/>
        <rFont val="Arial"/>
        <family val="2"/>
      </rPr>
      <t xml:space="preserve"> – 10</t>
    </r>
    <r>
      <rPr>
        <strike/>
        <vertAlign val="superscript"/>
        <sz val="12"/>
        <color indexed="8"/>
        <rFont val="Arial"/>
        <family val="2"/>
      </rPr>
      <t>th</t>
    </r>
    <r>
      <rPr>
        <strike/>
        <sz val="12"/>
        <color indexed="8"/>
        <rFont val="Arial"/>
        <family val="2"/>
      </rPr>
      <t xml:space="preserve"> – 12</t>
    </r>
    <r>
      <rPr>
        <strike/>
        <vertAlign val="superscript"/>
        <sz val="12"/>
        <color indexed="8"/>
        <rFont val="Arial"/>
        <family val="2"/>
      </rPr>
      <t>th</t>
    </r>
    <r>
      <rPr>
        <strike/>
        <sz val="12"/>
        <color indexed="8"/>
        <rFont val="Arial"/>
        <family val="2"/>
      </rPr>
      <t xml:space="preserve"> grade intervention program that supports struggling students in Algebra, Geometry and ELA as well as CAHSEE preparedness.</t>
    </r>
    <r>
      <rPr>
        <sz val="12"/>
        <color indexed="8"/>
        <rFont val="Arial"/>
        <family val="2"/>
      </rPr>
      <t xml:space="preserve"> 
(moved to object code series 4000)</t>
    </r>
  </si>
  <si>
    <r>
      <rPr>
        <b/>
        <strike/>
        <sz val="12"/>
        <color indexed="8"/>
        <rFont val="Arial"/>
        <family val="2"/>
      </rPr>
      <t>Academic Youth Development</t>
    </r>
    <r>
      <rPr>
        <strike/>
        <sz val="12"/>
        <color indexed="8"/>
        <rFont val="Arial"/>
        <family val="2"/>
      </rPr>
      <t xml:space="preserve"> for grades 6-8 advisory classes</t>
    </r>
  </si>
  <si>
    <r>
      <t>Desire 2 Learn,</t>
    </r>
    <r>
      <rPr>
        <strike/>
        <sz val="12"/>
        <color indexed="8"/>
        <rFont val="Arial"/>
        <family val="2"/>
      </rPr>
      <t xml:space="preserve"> an electronic portfolio used to assist in monitoring students  attainment of the Expected School wide Learning Results (ESLRs)</t>
    </r>
  </si>
  <si>
    <t>1100 1200</t>
  </si>
  <si>
    <t>1300 1500 1900</t>
  </si>
  <si>
    <t>1300 1900</t>
  </si>
  <si>
    <r>
      <t xml:space="preserve">1000-Certificated Personnel Salaries </t>
    </r>
    <r>
      <rPr>
        <sz val="12"/>
        <color indexed="8"/>
        <rFont val="Arial"/>
        <family val="2"/>
      </rPr>
      <t xml:space="preserve">
New multiple evaluation process for teachers and leaders.  Rewards for participation in prototype, development of the individual growth plan and professional development:
Participation (Year 1): 
110 Teachers and school leaders x $2,500</t>
    </r>
  </si>
  <si>
    <r>
      <t xml:space="preserve">Increased Learning Time (ILT) </t>
    </r>
    <r>
      <rPr>
        <sz val="12"/>
        <color indexed="8"/>
        <rFont val="Arial"/>
        <family val="2"/>
      </rPr>
      <t>during a 0 and/or 9</t>
    </r>
    <r>
      <rPr>
        <vertAlign val="superscript"/>
        <sz val="12"/>
        <color indexed="8"/>
        <rFont val="Arial"/>
        <family val="2"/>
      </rPr>
      <t>th</t>
    </r>
    <r>
      <rPr>
        <sz val="12"/>
        <color indexed="8"/>
        <rFont val="Arial"/>
        <family val="2"/>
      </rPr>
      <t xml:space="preserve"> period to support advancement and intervention for all students including direct instruction and online formats (APEX).  30</t>
    </r>
    <r>
      <rPr>
        <strike/>
        <sz val="12"/>
        <color indexed="8"/>
        <rFont val="Arial"/>
        <family val="2"/>
      </rPr>
      <t xml:space="preserve"> </t>
    </r>
    <r>
      <rPr>
        <sz val="12"/>
        <color indexed="8"/>
        <rFont val="Arial"/>
        <family val="2"/>
      </rPr>
      <t>Saturday sessions will be offered to foster credit recovery and/or advancement.
Y1: 20 Teachers x 173 days x ~1 hr x ~$55.46 / hr</t>
    </r>
  </si>
  <si>
    <t>1100 1200 1300
1500 1600</t>
  </si>
  <si>
    <r>
      <t xml:space="preserve">Y2-3: Increased Learning Time (ILT) </t>
    </r>
    <r>
      <rPr>
        <sz val="12"/>
        <color indexed="8"/>
        <rFont val="Arial"/>
        <family val="2"/>
      </rPr>
      <t>during three Saturday School sessions to support advancement and intervention for all students including direct instruction and online formats (APEX)
1 Administrator x 120 hours x $61.63/hr</t>
    </r>
  </si>
  <si>
    <r>
      <t>Summer Bridge Program</t>
    </r>
    <r>
      <rPr>
        <sz val="12"/>
        <color indexed="8"/>
        <rFont val="Arial"/>
        <family val="2"/>
      </rPr>
      <t xml:space="preserve"> will be held 4 hours a day for 4 weeks and will provide instructional intervention for at-risk students transitioning from middle school to high school in math and English language arts.
1 Coordinator / Administrator x 80 hrs x $61.63 / hr</t>
    </r>
  </si>
  <si>
    <r>
      <t>Administrator</t>
    </r>
    <r>
      <rPr>
        <sz val="12"/>
        <color indexed="8"/>
        <rFont val="Arial"/>
        <family val="2"/>
      </rPr>
      <t xml:space="preserve"> </t>
    </r>
    <r>
      <rPr>
        <b/>
        <sz val="12"/>
        <color indexed="8"/>
        <rFont val="Arial"/>
        <family val="2"/>
      </rPr>
      <t>Z-Time</t>
    </r>
    <r>
      <rPr>
        <sz val="12"/>
        <color indexed="8"/>
        <rFont val="Arial"/>
        <family val="2"/>
      </rPr>
      <t xml:space="preserve"> – Allocate funds to support planning and data analysis for intervention team and other administrators.
Yr 1: 5 Administrators x 80hrs x ~$61.63/hr</t>
    </r>
  </si>
  <si>
    <r>
      <t>Student Material</t>
    </r>
    <r>
      <rPr>
        <strike/>
        <sz val="12"/>
        <color indexed="8"/>
        <rFont val="Arial"/>
        <family val="2"/>
      </rPr>
      <t xml:space="preserve"> – Funding to support intervention programs, advisory period, and SLC career pathways.“The School Connect Curriculum”, will be purchased to support advisory period.</t>
    </r>
  </si>
  <si>
    <r>
      <t>Intervention Programs</t>
    </r>
    <r>
      <rPr>
        <sz val="12"/>
        <color indexed="8"/>
        <rFont val="Arial"/>
        <family val="2"/>
      </rPr>
      <t xml:space="preserve"> to be purchased:
</t>
    </r>
    <r>
      <rPr>
        <b/>
        <sz val="12"/>
        <color indexed="8"/>
        <rFont val="Arial"/>
        <family val="2"/>
      </rPr>
      <t>College Summit</t>
    </r>
    <r>
      <rPr>
        <sz val="12"/>
        <color indexed="8"/>
        <rFont val="Arial"/>
        <family val="2"/>
      </rPr>
      <t xml:space="preserve"> – 9-12th grade intervention and support for students attending college.  This support includes developing college planning goals, financial aid and scholarship research, assisting students on the application process, organization to prevent missing deadlines, and SAT/ACT study guides, etc.</t>
    </r>
  </si>
  <si>
    <r>
      <rPr>
        <b/>
        <sz val="12"/>
        <color indexed="8"/>
        <rFont val="Arial"/>
        <family val="2"/>
      </rPr>
      <t xml:space="preserve">Los Angeles Education Partnership (LAEP) </t>
    </r>
    <r>
      <rPr>
        <sz val="12"/>
        <color indexed="8"/>
        <rFont val="Arial"/>
        <family val="2"/>
      </rPr>
      <t>EMO to support the school's instructional program</t>
    </r>
  </si>
  <si>
    <t>IndirectCosts</t>
  </si>
  <si>
    <r>
      <t xml:space="preserve">Summer School </t>
    </r>
    <r>
      <rPr>
        <sz val="12"/>
        <color indexed="8"/>
        <rFont val="Arial"/>
        <family val="2"/>
      </rPr>
      <t>will be held 3 hours a day for 4 weeks and will provide standards based instruction for credit recovery and enrichment for students in grades 9-12.
1 Coordinator / 1 Administrator x 150 hrs x $61.63 / hr</t>
    </r>
  </si>
  <si>
    <t>$25,944</t>
  </si>
  <si>
    <t>Pending Distribution - amended award</t>
  </si>
  <si>
    <r>
      <t>Y1:3.7%,Y2:2.9%,Y3:</t>
    </r>
    <r>
      <rPr>
        <strike/>
        <sz val="10"/>
        <color indexed="8"/>
        <rFont val="Arial"/>
        <family val="2"/>
      </rPr>
      <t>2.95%</t>
    </r>
    <r>
      <rPr>
        <sz val="10"/>
        <color indexed="8"/>
        <rFont val="Arial"/>
        <family val="2"/>
      </rPr>
      <t xml:space="preserve">  5.19%</t>
    </r>
  </si>
  <si>
    <t>FY 2012-13
Original Budget</t>
  </si>
  <si>
    <t>FY 2012-13
Budget Changes
07/2012</t>
  </si>
  <si>
    <t>FY 2012-13
Budget Changes
08/2012</t>
  </si>
  <si>
    <t>FY 2012-13
Budget Changes
06/2013</t>
  </si>
  <si>
    <t>FY 2012-13
Budget Changes
01/2014</t>
  </si>
  <si>
    <t>FY 2013-14
Original Budget</t>
  </si>
  <si>
    <t>FY 2013-14
Budget Changes
07/2012</t>
  </si>
  <si>
    <t>FY 2013-14
Budget Changes
08/2012</t>
  </si>
  <si>
    <t>FY 2013-14
Budget Changes
06/2013</t>
  </si>
  <si>
    <t>FY 2013-14
Budget Changes
01/2014</t>
  </si>
  <si>
    <t>FY 2013-14
Budget Changes
(actuals)</t>
  </si>
  <si>
    <t>FY 2014-15
Original Budget</t>
  </si>
  <si>
    <t>FY 2014-15
Budget Changes
07/2012</t>
  </si>
  <si>
    <t>FY 2014-15
Budget Changes
08/2012</t>
  </si>
  <si>
    <t>FY 2014-15
Budget Changes
06/2013</t>
  </si>
  <si>
    <t>FY 2014-15
Budget Changes
01/2014</t>
  </si>
  <si>
    <t>School Name:  Washington Preparatory Senior High School</t>
  </si>
  <si>
    <t>FY 2014-15
Budget Changes
Q1</t>
  </si>
  <si>
    <t>Participation (Years 2 and 3):
Rewards for 95 Teachers and school leaders x $1,250</t>
  </si>
  <si>
    <r>
      <t xml:space="preserve">WPHS will become a span school in 2012-2013 school year as an education complex, housing grades 6-12, </t>
    </r>
    <r>
      <rPr>
        <b/>
        <sz val="12"/>
        <color indexed="8"/>
        <rFont val="Arial"/>
        <family val="2"/>
      </rPr>
      <t>two Intervention Teachers</t>
    </r>
    <r>
      <rPr>
        <sz val="12"/>
        <color indexed="8"/>
        <rFont val="Arial"/>
        <family val="2"/>
      </rPr>
      <t xml:space="preserve">, as part of the Intervention Team, will facilitate the articulation of middle school students transitioning to high school, while providing differentiated instruction prescribed by data analysis for struggling students.
</t>
    </r>
    <r>
      <rPr>
        <i/>
        <sz val="11"/>
        <color indexed="8"/>
        <rFont val="Arial"/>
        <family val="2"/>
      </rPr>
      <t>Year 2: actual is only $21,615.89 because of payroll adjustment in the beginning of the year for Nicole Schop</t>
    </r>
  </si>
  <si>
    <r>
      <t xml:space="preserve">Intervention Teachers (2) benefits
</t>
    </r>
    <r>
      <rPr>
        <i/>
        <sz val="11"/>
        <color indexed="8"/>
        <rFont val="Arial"/>
        <family val="2"/>
      </rPr>
      <t>Year 2: actual is less because of payroll adjustments for Nicole Schop</t>
    </r>
  </si>
  <si>
    <r>
      <t xml:space="preserve">Saturday School (Year 2-3)
Campus Aide </t>
    </r>
    <r>
      <rPr>
        <sz val="12"/>
        <color indexed="10"/>
        <rFont val="Arial"/>
        <family val="2"/>
      </rPr>
      <t>and custodial overtime</t>
    </r>
    <r>
      <rPr>
        <sz val="12"/>
        <color indexed="8"/>
        <rFont val="Arial"/>
        <family val="2"/>
      </rPr>
      <t xml:space="preserve">
30 Saturday sessions will be offered to foster credit recovery and/or advancement.</t>
    </r>
  </si>
  <si>
    <r>
      <t>Saturday School – Campus Aide</t>
    </r>
    <r>
      <rPr>
        <sz val="12"/>
        <color indexed="10"/>
        <rFont val="Arial"/>
        <family val="2"/>
      </rPr>
      <t xml:space="preserve"> and custodial OT</t>
    </r>
  </si>
  <si>
    <r>
      <t xml:space="preserve">A </t>
    </r>
    <r>
      <rPr>
        <b/>
        <sz val="12"/>
        <color indexed="8"/>
        <rFont val="Arial"/>
        <family val="2"/>
      </rPr>
      <t>Technology Coordinator</t>
    </r>
    <r>
      <rPr>
        <sz val="12"/>
        <color indexed="8"/>
        <rFont val="Arial"/>
        <family val="2"/>
      </rPr>
      <t xml:space="preserve"> will provide ongoing support of the hardware/software needed to facilitate the intervention programs.  Hosting Professional Development for teachers on usage of software, webpage maintenance, and online grading system.
</t>
    </r>
    <r>
      <rPr>
        <i/>
        <sz val="11"/>
        <color indexed="8"/>
        <rFont val="Arial"/>
        <family val="2"/>
      </rPr>
      <t>Year 2: was not able hire a technology coordinator</t>
    </r>
  </si>
  <si>
    <r>
      <t>Intervention Programs</t>
    </r>
    <r>
      <rPr>
        <sz val="12"/>
        <color indexed="8"/>
        <rFont val="Arial"/>
        <family val="2"/>
      </rPr>
      <t xml:space="preserve"> to be purchased:
Revolution Prep – 10th – 12th grade intervention program that supports struggling students in Algebra, Geometry and ELA as well as CAHSEE preparedness.
</t>
    </r>
    <r>
      <rPr>
        <i/>
        <sz val="12"/>
        <color indexed="8"/>
        <rFont val="Arial"/>
        <family val="2"/>
      </rPr>
      <t>Year 2: Springboard</t>
    </r>
  </si>
  <si>
    <t>Literacy Coach benefits</t>
  </si>
  <si>
    <r>
      <t xml:space="preserve">Y2-3: 2 Teachers x 173 days x ~1 hr x ~$55.46 / hr
</t>
    </r>
    <r>
      <rPr>
        <i/>
        <sz val="12"/>
        <color indexed="8"/>
        <rFont val="Arial"/>
        <family val="2"/>
      </rPr>
      <t>Y2: +1 Teacher Librarian</t>
    </r>
  </si>
  <si>
    <r>
      <t xml:space="preserve">A </t>
    </r>
    <r>
      <rPr>
        <b/>
        <sz val="12"/>
        <rFont val="Arial"/>
        <family val="2"/>
      </rPr>
      <t>Literacy Coach</t>
    </r>
    <r>
      <rPr>
        <sz val="12"/>
        <rFont val="Arial"/>
        <family val="2"/>
      </rPr>
      <t xml:space="preserve"> will provide ongoing support to the English and Social Studies departments with coaching for new and developing teachers, curriculum design and review, data analysis, creation of assessments to measure promotability for credit deficient students, development of cohort groups for targeted students for enrichment and advanced placement courses, and teach intervention courses.</t>
    </r>
  </si>
  <si>
    <r>
      <t>Hardware</t>
    </r>
    <r>
      <rPr>
        <sz val="12"/>
        <color indexed="8"/>
        <rFont val="Arial"/>
        <family val="2"/>
      </rPr>
      <t xml:space="preserve"> to support web-based programs as stated above: 5 Computer carts w/ 20 computer each to support each section of math intervention, ELA intervention &amp; curriculum, and College Summit Navigation software. 
</t>
    </r>
    <r>
      <rPr>
        <sz val="12"/>
        <color indexed="10"/>
        <rFont val="Arial"/>
        <family val="2"/>
      </rPr>
      <t>Year 3: 6 computer carts with 20 computers @ $40,000 each, 120 Desktop computers @ $1,200, eighty Mimeoteach or LCD projectors for each class @ $1,100.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</si>
</sst>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30" x14ac:knownFonts="1">
    <font>
      <sz val="10"/>
      <color theme="1"/>
      <name val="Consolas"/>
      <family val="2"/>
    </font>
    <font>
      <b/>
      <sz val="12"/>
      <color indexed="8"/>
      <name val="Arial"/>
      <family val="2"/>
    </font>
    <font>
      <sz val="12"/>
      <color indexed="8"/>
      <name val="Arial"/>
      <family val="2"/>
    </font>
    <font>
      <strike/>
      <sz val="12"/>
      <color indexed="8"/>
      <name val="Arial"/>
      <family val="2"/>
    </font>
    <font>
      <vertAlign val="superscript"/>
      <sz val="12"/>
      <color indexed="8"/>
      <name val="Arial"/>
      <family val="2"/>
    </font>
    <font>
      <b/>
      <strike/>
      <sz val="12"/>
      <color indexed="8"/>
      <name val="Arial"/>
      <family val="2"/>
    </font>
    <font>
      <strike/>
      <vertAlign val="superscript"/>
      <sz val="12"/>
      <color indexed="8"/>
      <name val="Arial"/>
      <family val="2"/>
    </font>
    <font>
      <sz val="10"/>
      <color indexed="8"/>
      <name val="Arial"/>
      <family val="2"/>
    </font>
    <font>
      <strike/>
      <sz val="10"/>
      <color indexed="8"/>
      <name val="Arial"/>
      <family val="2"/>
    </font>
    <font>
      <i/>
      <sz val="11"/>
      <color indexed="8"/>
      <name val="Arial"/>
      <family val="2"/>
    </font>
    <font>
      <sz val="12"/>
      <color indexed="10"/>
      <name val="Arial"/>
      <family val="2"/>
    </font>
    <font>
      <i/>
      <sz val="12"/>
      <color indexed="8"/>
      <name val="Arial"/>
      <family val="2"/>
    </font>
    <font>
      <sz val="10"/>
      <name val="Arial"/>
      <family val="2"/>
    </font>
    <font>
      <sz val="12"/>
      <name val="Arial"/>
      <family val="2"/>
    </font>
    <font>
      <sz val="10"/>
      <color theme="1"/>
      <name val="Consolas"/>
      <family val="2"/>
    </font>
    <font>
      <b/>
      <sz val="10"/>
      <color theme="0"/>
      <name val="Consolas"/>
      <family val="2"/>
    </font>
    <font>
      <sz val="10"/>
      <color theme="1"/>
      <name val="Arial"/>
      <family val="2"/>
    </font>
    <font>
      <b/>
      <sz val="12"/>
      <color theme="1"/>
      <name val="Arial"/>
      <family val="2"/>
    </font>
    <font>
      <b/>
      <sz val="10"/>
      <color theme="1"/>
      <name val="Arial"/>
      <family val="2"/>
    </font>
    <font>
      <sz val="8"/>
      <color theme="1"/>
      <name val="Arial"/>
      <family val="2"/>
    </font>
    <font>
      <sz val="10"/>
      <color rgb="FF000000"/>
      <name val="Arial"/>
      <family val="2"/>
    </font>
    <font>
      <sz val="12"/>
      <color theme="1"/>
      <name val="Arial"/>
      <family val="2"/>
    </font>
    <font>
      <strike/>
      <sz val="12"/>
      <color theme="1"/>
      <name val="Arial"/>
      <family val="2"/>
    </font>
    <font>
      <b/>
      <strike/>
      <sz val="12"/>
      <color theme="1"/>
      <name val="Arial"/>
      <family val="2"/>
    </font>
    <font>
      <sz val="11"/>
      <color theme="1"/>
      <name val="Arial"/>
      <family val="2"/>
    </font>
    <font>
      <sz val="9"/>
      <color theme="1"/>
      <name val="Arial"/>
      <family val="2"/>
    </font>
    <font>
      <i/>
      <u/>
      <sz val="12"/>
      <color theme="1"/>
      <name val="Arial"/>
      <family val="2"/>
    </font>
    <font>
      <i/>
      <u/>
      <sz val="11"/>
      <color theme="1"/>
      <name val="Arial"/>
      <family val="2"/>
    </font>
    <font>
      <strike/>
      <sz val="10"/>
      <color theme="1"/>
      <name val="Arial"/>
      <family val="2"/>
    </font>
    <font>
      <b/>
      <sz val="12"/>
      <name val="Arial"/>
      <family val="2"/>
    </font>
  </fonts>
  <fills count="7">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C000"/>
        <bgColor indexed="64"/>
      </patternFill>
    </fill>
  </fills>
  <borders count="4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double">
        <color rgb="FF3F3F3F"/>
      </left>
      <right style="double">
        <color rgb="FF3F3F3F"/>
      </right>
      <top style="double">
        <color rgb="FF3F3F3F"/>
      </top>
      <bottom style="double">
        <color rgb="FF3F3F3F"/>
      </bottom>
      <diagonal/>
    </border>
  </borders>
  <cellStyleXfs count="4">
    <xf numFmtId="0" fontId="0" fillId="0" borderId="0"/>
    <xf numFmtId="0" fontId="15" fillId="2" borderId="43" applyNumberFormat="0" applyAlignment="0" applyProtection="0"/>
    <xf numFmtId="43" fontId="14" fillId="0" borderId="0" applyFont="0" applyFill="0" applyBorder="0" applyAlignment="0" applyProtection="0"/>
    <xf numFmtId="44" fontId="14" fillId="0" borderId="0" applyFont="0" applyFill="0" applyBorder="0" applyAlignment="0" applyProtection="0"/>
  </cellStyleXfs>
  <cellXfs count="158">
    <xf numFmtId="0" fontId="0" fillId="0" borderId="0" xfId="0"/>
    <xf numFmtId="0" fontId="16" fillId="0" borderId="0" xfId="0" applyFont="1"/>
    <xf numFmtId="0" fontId="17" fillId="0" borderId="0" xfId="0" applyFont="1" applyAlignment="1"/>
    <xf numFmtId="0" fontId="18" fillId="3" borderId="1" xfId="0" applyFont="1" applyFill="1" applyBorder="1" applyAlignment="1">
      <alignment horizontal="right" wrapText="1"/>
    </xf>
    <xf numFmtId="0" fontId="19" fillId="0" borderId="0" xfId="0" applyFont="1" applyAlignment="1">
      <alignment horizontal="left"/>
    </xf>
    <xf numFmtId="14" fontId="19" fillId="0" borderId="0" xfId="0" applyNumberFormat="1" applyFont="1" applyAlignment="1">
      <alignment horizontal="left" vertical="top"/>
    </xf>
    <xf numFmtId="0" fontId="0" fillId="0" borderId="0" xfId="0" applyBorder="1"/>
    <xf numFmtId="0" fontId="17" fillId="0" borderId="0" xfId="0" applyFont="1" applyFill="1" applyAlignment="1"/>
    <xf numFmtId="0" fontId="19" fillId="0" borderId="0" xfId="0" applyFont="1" applyAlignment="1">
      <alignment horizontal="left" vertical="center"/>
    </xf>
    <xf numFmtId="14" fontId="19" fillId="0" borderId="0" xfId="0" applyNumberFormat="1" applyFont="1" applyAlignment="1">
      <alignment horizontal="left" vertical="center"/>
    </xf>
    <xf numFmtId="0" fontId="16" fillId="0" borderId="0" xfId="0" applyFont="1" applyAlignment="1">
      <alignment horizontal="left" vertical="center"/>
    </xf>
    <xf numFmtId="0" fontId="17" fillId="0" borderId="0" xfId="0" applyFont="1" applyFill="1" applyAlignment="1">
      <alignment horizontal="left" vertical="center"/>
    </xf>
    <xf numFmtId="0" fontId="0" fillId="0" borderId="0" xfId="0" applyAlignment="1">
      <alignment horizontal="left" vertical="center"/>
    </xf>
    <xf numFmtId="44" fontId="16" fillId="0" borderId="2" xfId="0" applyNumberFormat="1" applyFont="1" applyBorder="1" applyAlignment="1">
      <alignment horizontal="left" vertical="center" wrapText="1"/>
    </xf>
    <xf numFmtId="44" fontId="16" fillId="3" borderId="3" xfId="0" applyNumberFormat="1" applyFont="1" applyFill="1" applyBorder="1" applyAlignment="1">
      <alignment horizontal="left" vertical="center"/>
    </xf>
    <xf numFmtId="44" fontId="20" fillId="0" borderId="4" xfId="0" applyNumberFormat="1" applyFont="1" applyFill="1" applyBorder="1" applyAlignment="1">
      <alignment horizontal="left" vertical="center" wrapText="1"/>
    </xf>
    <xf numFmtId="44" fontId="16" fillId="3" borderId="5" xfId="0" applyNumberFormat="1" applyFont="1" applyFill="1" applyBorder="1" applyAlignment="1">
      <alignment horizontal="left" vertical="center"/>
    </xf>
    <xf numFmtId="44" fontId="20" fillId="0" borderId="2" xfId="0" applyNumberFormat="1" applyFont="1" applyBorder="1" applyAlignment="1">
      <alignment horizontal="left" vertical="center" wrapText="1"/>
    </xf>
    <xf numFmtId="0" fontId="18" fillId="4" borderId="0" xfId="0" applyFont="1" applyFill="1" applyAlignment="1">
      <alignment vertical="center"/>
    </xf>
    <xf numFmtId="0" fontId="18" fillId="0" borderId="0" xfId="0" applyFont="1" applyFill="1" applyAlignment="1">
      <alignment vertical="center"/>
    </xf>
    <xf numFmtId="44" fontId="20" fillId="0" borderId="4" xfId="0" applyNumberFormat="1" applyFont="1" applyBorder="1" applyAlignment="1">
      <alignment horizontal="left" vertical="center" wrapText="1"/>
    </xf>
    <xf numFmtId="44" fontId="20" fillId="5" borderId="4" xfId="0" applyNumberFormat="1" applyFont="1" applyFill="1" applyBorder="1" applyAlignment="1">
      <alignment horizontal="left" vertical="center" wrapText="1"/>
    </xf>
    <xf numFmtId="44" fontId="16" fillId="5" borderId="2" xfId="0" applyNumberFormat="1" applyFont="1" applyFill="1" applyBorder="1" applyAlignment="1">
      <alignment horizontal="left" vertical="center" wrapText="1"/>
    </xf>
    <xf numFmtId="44" fontId="16" fillId="5" borderId="5" xfId="0" applyNumberFormat="1" applyFont="1" applyFill="1" applyBorder="1" applyAlignment="1">
      <alignment horizontal="left" vertical="center"/>
    </xf>
    <xf numFmtId="44" fontId="20" fillId="5" borderId="2" xfId="0" applyNumberFormat="1" applyFont="1" applyFill="1" applyBorder="1" applyAlignment="1">
      <alignment horizontal="left" vertical="center" wrapText="1"/>
    </xf>
    <xf numFmtId="44" fontId="16" fillId="5" borderId="6" xfId="0" applyNumberFormat="1" applyFont="1" applyFill="1" applyBorder="1" applyAlignment="1">
      <alignment horizontal="left" vertical="center" wrapText="1"/>
    </xf>
    <xf numFmtId="44" fontId="20" fillId="0" borderId="2" xfId="0" applyNumberFormat="1" applyFont="1" applyFill="1" applyBorder="1" applyAlignment="1">
      <alignment horizontal="left" vertical="center" wrapText="1"/>
    </xf>
    <xf numFmtId="0" fontId="21" fillId="0" borderId="2" xfId="0" applyFont="1" applyBorder="1" applyAlignment="1">
      <alignment vertical="center" wrapText="1"/>
    </xf>
    <xf numFmtId="0" fontId="21" fillId="0" borderId="2" xfId="0" applyFont="1" applyBorder="1" applyAlignment="1">
      <alignment wrapText="1"/>
    </xf>
    <xf numFmtId="0" fontId="17" fillId="0" borderId="2" xfId="0" applyFont="1" applyBorder="1" applyAlignment="1">
      <alignment wrapText="1"/>
    </xf>
    <xf numFmtId="0" fontId="17" fillId="0" borderId="2" xfId="0" applyFont="1" applyBorder="1" applyAlignment="1">
      <alignment vertical="center" wrapText="1"/>
    </xf>
    <xf numFmtId="0" fontId="22" fillId="0" borderId="2" xfId="0" applyFont="1" applyBorder="1" applyAlignment="1">
      <alignment vertical="center" wrapText="1"/>
    </xf>
    <xf numFmtId="0" fontId="21" fillId="0" borderId="2" xfId="0" applyFont="1" applyBorder="1" applyAlignment="1">
      <alignment horizontal="justify" vertical="center" wrapText="1"/>
    </xf>
    <xf numFmtId="0" fontId="23" fillId="0" borderId="2" xfId="0" applyFont="1" applyBorder="1" applyAlignment="1">
      <alignment vertical="center" wrapText="1"/>
    </xf>
    <xf numFmtId="0" fontId="23" fillId="0" borderId="2" xfId="0" applyFont="1" applyBorder="1" applyAlignment="1">
      <alignment wrapText="1"/>
    </xf>
    <xf numFmtId="0" fontId="22" fillId="0" borderId="2" xfId="0" applyFont="1" applyBorder="1" applyAlignment="1">
      <alignment horizontal="left" vertical="center" wrapText="1"/>
    </xf>
    <xf numFmtId="0" fontId="23" fillId="0" borderId="2" xfId="0" applyFont="1" applyBorder="1" applyAlignment="1">
      <alignment vertical="top" wrapText="1"/>
    </xf>
    <xf numFmtId="0" fontId="16" fillId="0" borderId="0" xfId="0" applyFont="1" applyAlignment="1">
      <alignment horizontal="center" vertical="center" wrapText="1"/>
    </xf>
    <xf numFmtId="0" fontId="17" fillId="0" borderId="0" xfId="0" applyFont="1" applyFill="1" applyAlignment="1">
      <alignment horizontal="center" vertical="center" wrapText="1"/>
    </xf>
    <xf numFmtId="0" fontId="0" fillId="0" borderId="0" xfId="0" applyAlignment="1">
      <alignment horizontal="center" vertical="center" wrapText="1"/>
    </xf>
    <xf numFmtId="0" fontId="21" fillId="3" borderId="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5" borderId="10"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6" fillId="0" borderId="4" xfId="0" applyFont="1" applyBorder="1" applyAlignment="1">
      <alignment wrapText="1"/>
    </xf>
    <xf numFmtId="0" fontId="21" fillId="0" borderId="11" xfId="0" applyFont="1" applyBorder="1" applyAlignment="1">
      <alignment horizontal="center" vertical="center" wrapText="1"/>
    </xf>
    <xf numFmtId="0" fontId="21" fillId="0" borderId="12" xfId="0" applyFont="1" applyBorder="1" applyAlignment="1">
      <alignment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2" xfId="0" applyFont="1" applyBorder="1" applyAlignment="1">
      <alignment horizontal="justify" vertical="center"/>
    </xf>
    <xf numFmtId="0" fontId="22"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17" fillId="0" borderId="12" xfId="0" applyFont="1" applyBorder="1" applyAlignment="1">
      <alignment horizontal="justify" vertical="center"/>
    </xf>
    <xf numFmtId="0" fontId="21" fillId="0" borderId="15" xfId="0" applyFont="1" applyFill="1" applyBorder="1" applyAlignment="1">
      <alignment horizontal="center" vertical="center" wrapText="1"/>
    </xf>
    <xf numFmtId="44" fontId="16" fillId="0" borderId="16" xfId="0" applyNumberFormat="1" applyFont="1" applyBorder="1" applyAlignment="1">
      <alignment horizontal="left" vertical="center" wrapText="1"/>
    </xf>
    <xf numFmtId="44" fontId="16" fillId="5" borderId="16" xfId="0" applyNumberFormat="1" applyFont="1" applyFill="1" applyBorder="1" applyAlignment="1">
      <alignment horizontal="left" vertical="center" wrapText="1"/>
    </xf>
    <xf numFmtId="0" fontId="26" fillId="0" borderId="4" xfId="0" applyFont="1" applyBorder="1"/>
    <xf numFmtId="0" fontId="18" fillId="3" borderId="9" xfId="0" applyFont="1" applyFill="1" applyBorder="1" applyAlignment="1">
      <alignment horizontal="right" wrapText="1"/>
    </xf>
    <xf numFmtId="0" fontId="21" fillId="0" borderId="16" xfId="0" applyFont="1" applyBorder="1" applyAlignment="1">
      <alignment horizontal="justify" vertical="center" wrapText="1"/>
    </xf>
    <xf numFmtId="44" fontId="20" fillId="0" borderId="16" xfId="0" applyNumberFormat="1" applyFont="1" applyFill="1" applyBorder="1" applyAlignment="1">
      <alignment horizontal="left" vertical="center" wrapText="1"/>
    </xf>
    <xf numFmtId="44" fontId="20" fillId="5" borderId="16" xfId="0" applyNumberFormat="1" applyFont="1" applyFill="1" applyBorder="1" applyAlignment="1">
      <alignment horizontal="left" vertical="center" wrapText="1"/>
    </xf>
    <xf numFmtId="0" fontId="17" fillId="0" borderId="16" xfId="0" applyFont="1" applyBorder="1" applyAlignment="1">
      <alignment wrapText="1"/>
    </xf>
    <xf numFmtId="0" fontId="27" fillId="0" borderId="4" xfId="0" applyFont="1" applyBorder="1"/>
    <xf numFmtId="44" fontId="16" fillId="0" borderId="4" xfId="0" applyNumberFormat="1" applyFont="1" applyFill="1" applyBorder="1" applyAlignment="1">
      <alignment horizontal="left" vertical="center" wrapText="1"/>
    </xf>
    <xf numFmtId="44" fontId="16" fillId="5" borderId="4" xfId="0" applyNumberFormat="1" applyFont="1" applyFill="1" applyBorder="1" applyAlignment="1">
      <alignment horizontal="left" vertical="center" wrapText="1"/>
    </xf>
    <xf numFmtId="0" fontId="17" fillId="0" borderId="16" xfId="0" applyFont="1" applyBorder="1" applyAlignment="1">
      <alignment vertical="top" wrapText="1"/>
    </xf>
    <xf numFmtId="0" fontId="22" fillId="0" borderId="14" xfId="0" applyFont="1" applyBorder="1" applyAlignment="1">
      <alignment horizontal="center" vertical="center" wrapText="1"/>
    </xf>
    <xf numFmtId="0" fontId="18" fillId="0" borderId="4" xfId="0" applyFont="1" applyBorder="1" applyAlignment="1">
      <alignment wrapText="1"/>
    </xf>
    <xf numFmtId="44" fontId="16" fillId="0" borderId="4" xfId="3" applyFont="1" applyBorder="1" applyAlignment="1">
      <alignment horizontal="left" vertical="center" wrapText="1"/>
    </xf>
    <xf numFmtId="44" fontId="16" fillId="5" borderId="4" xfId="3" applyFont="1" applyFill="1" applyBorder="1" applyAlignment="1">
      <alignment horizontal="left" vertical="center" wrapText="1"/>
    </xf>
    <xf numFmtId="0" fontId="16" fillId="0" borderId="16" xfId="0" applyFont="1" applyBorder="1" applyAlignment="1">
      <alignment wrapText="1"/>
    </xf>
    <xf numFmtId="0" fontId="16" fillId="5" borderId="16" xfId="0" applyFont="1" applyFill="1" applyBorder="1" applyAlignment="1">
      <alignment horizontal="left" vertical="center" wrapText="1"/>
    </xf>
    <xf numFmtId="44" fontId="16" fillId="0" borderId="16" xfId="3" applyFont="1" applyBorder="1" applyAlignment="1">
      <alignment horizontal="left" vertical="center" wrapText="1"/>
    </xf>
    <xf numFmtId="44" fontId="25" fillId="5" borderId="16" xfId="0" applyNumberFormat="1" applyFont="1" applyFill="1" applyBorder="1" applyAlignment="1">
      <alignment horizontal="left" vertical="center"/>
    </xf>
    <xf numFmtId="44" fontId="16" fillId="5" borderId="4" xfId="0" applyNumberFormat="1" applyFont="1" applyFill="1" applyBorder="1" applyAlignment="1">
      <alignment horizontal="left" vertical="center"/>
    </xf>
    <xf numFmtId="0" fontId="21" fillId="3" borderId="17" xfId="0" applyFont="1" applyFill="1" applyBorder="1" applyAlignment="1">
      <alignment horizontal="center" vertical="center" wrapText="1"/>
    </xf>
    <xf numFmtId="44" fontId="16" fillId="0" borderId="4" xfId="0" applyNumberFormat="1" applyFont="1" applyFill="1" applyBorder="1" applyAlignment="1">
      <alignment horizontal="left" vertical="center"/>
    </xf>
    <xf numFmtId="0" fontId="16" fillId="0" borderId="16" xfId="0" applyFont="1" applyBorder="1" applyAlignment="1">
      <alignment horizontal="left" wrapText="1"/>
    </xf>
    <xf numFmtId="44" fontId="16" fillId="3" borderId="1" xfId="0" applyNumberFormat="1" applyFont="1" applyFill="1" applyBorder="1" applyAlignment="1">
      <alignment horizontal="left" vertical="center"/>
    </xf>
    <xf numFmtId="44" fontId="16" fillId="5" borderId="18" xfId="0" applyNumberFormat="1" applyFont="1" applyFill="1" applyBorder="1" applyAlignment="1">
      <alignment horizontal="left" vertical="center"/>
    </xf>
    <xf numFmtId="0" fontId="21" fillId="3" borderId="19" xfId="0" applyFont="1" applyFill="1" applyBorder="1" applyAlignment="1">
      <alignment horizontal="center" vertical="center" wrapText="1"/>
    </xf>
    <xf numFmtId="0" fontId="0" fillId="0" borderId="20" xfId="0" applyBorder="1"/>
    <xf numFmtId="0" fontId="18" fillId="3" borderId="21" xfId="0" applyFont="1" applyFill="1" applyBorder="1" applyAlignment="1">
      <alignment horizontal="right" wrapText="1"/>
    </xf>
    <xf numFmtId="44" fontId="16" fillId="3" borderId="22" xfId="0" applyNumberFormat="1" applyFont="1" applyFill="1" applyBorder="1" applyAlignment="1">
      <alignment horizontal="left" vertical="center"/>
    </xf>
    <xf numFmtId="44" fontId="16" fillId="5" borderId="22" xfId="0" applyNumberFormat="1" applyFont="1" applyFill="1" applyBorder="1" applyAlignment="1">
      <alignment horizontal="left" vertical="center"/>
    </xf>
    <xf numFmtId="0" fontId="18" fillId="3" borderId="23" xfId="0" applyFont="1" applyFill="1" applyBorder="1" applyAlignment="1">
      <alignment horizontal="right" wrapText="1"/>
    </xf>
    <xf numFmtId="44" fontId="16" fillId="3" borderId="18" xfId="0" applyNumberFormat="1" applyFont="1" applyFill="1" applyBorder="1" applyAlignment="1">
      <alignment horizontal="left" vertical="center"/>
    </xf>
    <xf numFmtId="0" fontId="26" fillId="0" borderId="24" xfId="0" applyFont="1" applyBorder="1"/>
    <xf numFmtId="44" fontId="16" fillId="0" borderId="6" xfId="0" applyNumberFormat="1" applyFont="1" applyBorder="1" applyAlignment="1">
      <alignment horizontal="left" vertical="center" wrapText="1"/>
    </xf>
    <xf numFmtId="0" fontId="21" fillId="0" borderId="20"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xf numFmtId="44" fontId="16" fillId="0" borderId="27" xfId="0" applyNumberFormat="1" applyFont="1" applyBorder="1" applyAlignment="1">
      <alignment horizontal="left" vertical="center" wrapText="1"/>
    </xf>
    <xf numFmtId="44" fontId="16" fillId="5" borderId="27" xfId="0" applyNumberFormat="1" applyFont="1" applyFill="1" applyBorder="1" applyAlignment="1">
      <alignment horizontal="left" vertical="center" wrapText="1"/>
    </xf>
    <xf numFmtId="0" fontId="21" fillId="0" borderId="28" xfId="0" applyFont="1" applyBorder="1" applyAlignment="1">
      <alignment horizontal="center" vertical="center" wrapText="1"/>
    </xf>
    <xf numFmtId="0" fontId="16" fillId="3" borderId="29" xfId="0" applyFont="1" applyFill="1" applyBorder="1" applyAlignment="1">
      <alignment horizontal="center" vertical="center" wrapText="1"/>
    </xf>
    <xf numFmtId="0" fontId="15" fillId="2" borderId="43" xfId="1" applyAlignment="1">
      <alignment horizontal="left" vertical="center"/>
    </xf>
    <xf numFmtId="17" fontId="25" fillId="0" borderId="5" xfId="0" applyNumberFormat="1" applyFont="1" applyBorder="1" applyAlignment="1">
      <alignment horizontal="center" vertical="center" wrapText="1"/>
    </xf>
    <xf numFmtId="0" fontId="24" fillId="0" borderId="0" xfId="0" applyFont="1" applyBorder="1" applyAlignment="1">
      <alignment horizontal="center" vertical="center" wrapText="1"/>
    </xf>
    <xf numFmtId="0" fontId="24" fillId="0" borderId="8" xfId="0" applyFont="1" applyBorder="1" applyAlignment="1">
      <alignment horizontal="center" vertical="center" wrapText="1"/>
    </xf>
    <xf numFmtId="0" fontId="21" fillId="0" borderId="4" xfId="0" applyFont="1" applyBorder="1"/>
    <xf numFmtId="44" fontId="16" fillId="0" borderId="4" xfId="0" applyNumberFormat="1" applyFont="1" applyBorder="1" applyAlignment="1">
      <alignment horizontal="left" vertical="center" wrapText="1"/>
    </xf>
    <xf numFmtId="0" fontId="17" fillId="0" borderId="16" xfId="0" applyFont="1" applyBorder="1" applyAlignment="1">
      <alignment vertical="center" wrapText="1"/>
    </xf>
    <xf numFmtId="49" fontId="28" fillId="0" borderId="2" xfId="0" applyNumberFormat="1" applyFont="1" applyBorder="1" applyAlignment="1">
      <alignment horizontal="right" vertical="center" wrapText="1"/>
    </xf>
    <xf numFmtId="0" fontId="21" fillId="0" borderId="4" xfId="0" applyFont="1" applyBorder="1" applyAlignment="1">
      <alignment wrapText="1"/>
    </xf>
    <xf numFmtId="0" fontId="17" fillId="0" borderId="16" xfId="0" applyFont="1" applyBorder="1" applyAlignment="1">
      <alignment horizontal="left" vertical="center" wrapText="1"/>
    </xf>
    <xf numFmtId="0" fontId="21" fillId="0" borderId="30" xfId="0" applyFont="1" applyBorder="1"/>
    <xf numFmtId="0" fontId="21" fillId="0" borderId="31" xfId="0" applyFont="1" applyBorder="1" applyAlignment="1">
      <alignment horizontal="center" vertical="center" wrapText="1"/>
    </xf>
    <xf numFmtId="0" fontId="21" fillId="0" borderId="32" xfId="0" applyFont="1" applyBorder="1" applyAlignment="1">
      <alignment vertical="center" wrapText="1"/>
    </xf>
    <xf numFmtId="0" fontId="21" fillId="0" borderId="33" xfId="0" applyFont="1" applyBorder="1" applyAlignment="1">
      <alignment horizontal="center" vertical="center" wrapText="1"/>
    </xf>
    <xf numFmtId="0" fontId="21" fillId="0" borderId="30" xfId="0" applyFont="1" applyBorder="1" applyAlignment="1">
      <alignment horizontal="justify" vertical="center"/>
    </xf>
    <xf numFmtId="0" fontId="17" fillId="0" borderId="32" xfId="0" applyFont="1" applyBorder="1" applyAlignment="1">
      <alignment horizontal="left" vertical="center" wrapText="1"/>
    </xf>
    <xf numFmtId="0" fontId="21" fillId="0" borderId="34" xfId="0" applyFont="1" applyBorder="1" applyAlignment="1">
      <alignment horizontal="justify" vertical="center"/>
    </xf>
    <xf numFmtId="44" fontId="16" fillId="0" borderId="35" xfId="0" applyNumberFormat="1" applyFont="1" applyBorder="1" applyAlignment="1">
      <alignment horizontal="left" vertical="center" wrapText="1"/>
    </xf>
    <xf numFmtId="44" fontId="16" fillId="5" borderId="35" xfId="0" applyNumberFormat="1" applyFont="1" applyFill="1" applyBorder="1" applyAlignment="1">
      <alignment horizontal="left" vertical="center" wrapText="1"/>
    </xf>
    <xf numFmtId="0" fontId="21" fillId="0" borderId="36" xfId="0" applyFont="1" applyBorder="1" applyAlignment="1">
      <alignment horizontal="center" vertical="center" wrapText="1"/>
    </xf>
    <xf numFmtId="0" fontId="21" fillId="0" borderId="4" xfId="0" applyFont="1" applyBorder="1" applyAlignment="1">
      <alignment vertical="center"/>
    </xf>
    <xf numFmtId="0" fontId="22" fillId="0" borderId="4" xfId="0" applyFont="1" applyBorder="1" applyAlignment="1">
      <alignment horizontal="justify" vertical="center"/>
    </xf>
    <xf numFmtId="0" fontId="21" fillId="0" borderId="35" xfId="0" applyFont="1" applyBorder="1" applyAlignment="1">
      <alignment vertical="center"/>
    </xf>
    <xf numFmtId="44" fontId="20" fillId="0" borderId="35" xfId="0" applyNumberFormat="1" applyFont="1" applyFill="1" applyBorder="1" applyAlignment="1">
      <alignment horizontal="left" vertical="center" wrapText="1"/>
    </xf>
    <xf numFmtId="44" fontId="20" fillId="5" borderId="35" xfId="0" applyNumberFormat="1" applyFont="1" applyFill="1" applyBorder="1" applyAlignment="1">
      <alignment horizontal="left" vertical="center" wrapText="1"/>
    </xf>
    <xf numFmtId="0" fontId="22" fillId="0" borderId="4" xfId="0" applyFont="1" applyBorder="1" applyAlignment="1">
      <alignment vertical="center" wrapText="1"/>
    </xf>
    <xf numFmtId="0" fontId="22" fillId="0" borderId="16" xfId="0" applyFont="1" applyBorder="1" applyAlignment="1">
      <alignment vertical="center" wrapText="1"/>
    </xf>
    <xf numFmtId="0" fontId="21" fillId="0" borderId="16" xfId="0" applyFont="1" applyBorder="1" applyAlignment="1">
      <alignment vertical="center" wrapText="1"/>
    </xf>
    <xf numFmtId="0" fontId="17" fillId="0" borderId="37" xfId="0" applyFont="1" applyBorder="1" applyAlignment="1">
      <alignment wrapText="1"/>
    </xf>
    <xf numFmtId="44" fontId="20" fillId="0" borderId="35" xfId="0" applyNumberFormat="1" applyFont="1" applyBorder="1" applyAlignment="1">
      <alignment horizontal="left" vertical="center" wrapText="1"/>
    </xf>
    <xf numFmtId="0" fontId="25" fillId="0" borderId="5" xfId="0" applyFont="1" applyFill="1" applyBorder="1" applyAlignment="1">
      <alignment horizontal="center" vertical="center" wrapText="1"/>
    </xf>
    <xf numFmtId="17" fontId="25" fillId="0" borderId="5" xfId="0" applyNumberFormat="1" applyFont="1" applyFill="1" applyBorder="1" applyAlignment="1">
      <alignment horizontal="center" vertical="center" wrapText="1"/>
    </xf>
    <xf numFmtId="43" fontId="16" fillId="0" borderId="0" xfId="2" applyFont="1" applyAlignment="1">
      <alignment horizontal="left" vertical="center"/>
    </xf>
    <xf numFmtId="0" fontId="15" fillId="2" borderId="43" xfId="1" applyFont="1" applyAlignment="1">
      <alignment horizontal="left" vertical="center"/>
    </xf>
    <xf numFmtId="39" fontId="16" fillId="0" borderId="0" xfId="2" applyNumberFormat="1" applyFont="1" applyAlignment="1">
      <alignment horizontal="right" vertical="center"/>
    </xf>
    <xf numFmtId="0" fontId="17" fillId="6" borderId="0" xfId="0" applyFont="1" applyFill="1" applyAlignment="1">
      <alignment wrapText="1"/>
    </xf>
    <xf numFmtId="44" fontId="16" fillId="0" borderId="2" xfId="0" applyNumberFormat="1" applyFont="1" applyFill="1" applyBorder="1" applyAlignment="1">
      <alignment horizontal="left" vertical="center" wrapText="1"/>
    </xf>
    <xf numFmtId="44" fontId="16" fillId="0" borderId="16" xfId="0" applyNumberFormat="1" applyFont="1" applyFill="1" applyBorder="1" applyAlignment="1">
      <alignment horizontal="left" vertical="center" wrapText="1"/>
    </xf>
    <xf numFmtId="44" fontId="16" fillId="0" borderId="35" xfId="0" applyNumberFormat="1" applyFont="1" applyFill="1" applyBorder="1" applyAlignment="1">
      <alignment horizontal="left" vertical="center" wrapText="1"/>
    </xf>
    <xf numFmtId="44" fontId="16" fillId="0" borderId="27" xfId="0" applyNumberFormat="1" applyFont="1" applyFill="1" applyBorder="1" applyAlignment="1">
      <alignment horizontal="left" vertical="center" wrapText="1"/>
    </xf>
    <xf numFmtId="0" fontId="21" fillId="0" borderId="35" xfId="0" applyFont="1" applyBorder="1" applyAlignment="1">
      <alignment vertical="center" wrapText="1"/>
    </xf>
    <xf numFmtId="44" fontId="12" fillId="0" borderId="2" xfId="0" applyNumberFormat="1" applyFont="1" applyFill="1" applyBorder="1" applyAlignment="1">
      <alignment horizontal="left" vertical="center" wrapText="1"/>
    </xf>
    <xf numFmtId="44" fontId="16" fillId="0" borderId="16" xfId="0" applyNumberFormat="1" applyFont="1" applyBorder="1" applyAlignment="1">
      <alignment horizontal="left" vertical="center"/>
    </xf>
    <xf numFmtId="44" fontId="12" fillId="0" borderId="16" xfId="0" applyNumberFormat="1" applyFont="1" applyBorder="1" applyAlignment="1">
      <alignment horizontal="left" vertical="center"/>
    </xf>
    <xf numFmtId="44" fontId="16" fillId="5" borderId="16" xfId="0" applyNumberFormat="1" applyFont="1" applyFill="1" applyBorder="1" applyAlignment="1">
      <alignment horizontal="left" vertical="center"/>
    </xf>
    <xf numFmtId="0" fontId="13" fillId="4" borderId="16" xfId="0" applyFont="1" applyFill="1" applyBorder="1" applyAlignment="1">
      <alignment horizontal="left" vertical="top" wrapText="1"/>
    </xf>
    <xf numFmtId="44" fontId="20" fillId="4" borderId="16" xfId="0" applyNumberFormat="1" applyFont="1" applyFill="1" applyBorder="1" applyAlignment="1">
      <alignment horizontal="left" vertical="center" wrapText="1"/>
    </xf>
    <xf numFmtId="0" fontId="21" fillId="4" borderId="16" xfId="0" applyFont="1" applyFill="1" applyBorder="1" applyAlignment="1">
      <alignment horizontal="justify" vertical="center" wrapText="1"/>
    </xf>
    <xf numFmtId="44" fontId="20" fillId="4" borderId="2" xfId="0" applyNumberFormat="1" applyFont="1" applyFill="1" applyBorder="1" applyAlignment="1">
      <alignment horizontal="left" vertical="center" wrapText="1"/>
    </xf>
    <xf numFmtId="0" fontId="17" fillId="0" borderId="0" xfId="0" applyFont="1" applyAlignment="1">
      <alignment horizontal="center"/>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8" xfId="0" applyFont="1" applyBorder="1" applyAlignment="1">
      <alignment horizontal="center" vertical="center" wrapText="1"/>
    </xf>
  </cellXfs>
  <cellStyles count="4">
    <cellStyle name="Check Cell" xfId="1" builtinId="23"/>
    <cellStyle name="Comma" xfId="2" builtinId="3"/>
    <cellStyle name="Currency"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4"/>
  <sheetViews>
    <sheetView tabSelected="1" zoomScaleNormal="100" workbookViewId="0">
      <pane xSplit="1" ySplit="9" topLeftCell="B10" activePane="bottomRight" state="frozen"/>
      <selection pane="topRight" activeCell="B1" sqref="B1"/>
      <selection pane="bottomLeft" activeCell="A10" sqref="A10"/>
      <selection pane="bottomRight" activeCell="H10" sqref="H10"/>
    </sheetView>
  </sheetViews>
  <sheetFormatPr defaultRowHeight="12.75" x14ac:dyDescent="0.2"/>
  <cols>
    <col min="1" max="1" width="50.85546875" customWidth="1"/>
    <col min="2" max="2" width="13.7109375" style="12" customWidth="1"/>
    <col min="3" max="3" width="1.7109375" style="12" customWidth="1"/>
    <col min="4" max="4" width="14.28515625" style="12" customWidth="1"/>
    <col min="5" max="7" width="14.28515625" style="12" hidden="1" customWidth="1"/>
    <col min="8" max="8" width="14.28515625" style="12" customWidth="1"/>
    <col min="9" max="9" width="1.7109375" style="12" customWidth="1"/>
    <col min="10" max="10" width="14.28515625" style="12" customWidth="1"/>
    <col min="11" max="13" width="14.28515625" style="12" hidden="1" customWidth="1"/>
    <col min="14" max="15" width="14.28515625" style="12" customWidth="1"/>
    <col min="16" max="16" width="1.7109375" style="12" customWidth="1"/>
    <col min="17" max="17" width="14.28515625" style="12" customWidth="1"/>
    <col min="18" max="20" width="14.28515625" style="12" hidden="1" customWidth="1"/>
    <col min="21" max="22" width="14.28515625" style="12" customWidth="1"/>
    <col min="23" max="23" width="10.140625" style="39" customWidth="1"/>
  </cols>
  <sheetData>
    <row r="1" spans="1:24" s="1" customFormat="1" x14ac:dyDescent="0.2">
      <c r="A1" s="4" t="s">
        <v>13</v>
      </c>
      <c r="B1" s="8"/>
      <c r="C1" s="8"/>
      <c r="D1" s="10"/>
      <c r="E1" s="10"/>
      <c r="F1" s="10"/>
      <c r="G1" s="10"/>
      <c r="H1" s="10"/>
      <c r="I1" s="10"/>
      <c r="J1" s="10"/>
      <c r="K1" s="10"/>
      <c r="L1" s="10"/>
      <c r="M1" s="10"/>
      <c r="N1" s="10"/>
      <c r="O1" s="10"/>
      <c r="P1" s="10"/>
      <c r="Q1" s="10"/>
      <c r="R1" s="10"/>
      <c r="S1" s="10"/>
      <c r="T1" s="10"/>
      <c r="U1" s="10"/>
      <c r="V1" s="10"/>
      <c r="W1" s="37"/>
    </row>
    <row r="2" spans="1:24" s="1" customFormat="1" x14ac:dyDescent="0.2">
      <c r="A2" s="5"/>
      <c r="B2" s="9"/>
      <c r="C2" s="9"/>
      <c r="D2" s="18" t="s">
        <v>16</v>
      </c>
      <c r="E2" s="18"/>
      <c r="F2" s="18"/>
      <c r="G2" s="18"/>
      <c r="H2" s="18"/>
      <c r="I2" s="18"/>
      <c r="J2" s="18"/>
      <c r="K2" s="18"/>
      <c r="L2" s="18"/>
      <c r="M2" s="18"/>
      <c r="N2" s="18"/>
      <c r="O2" s="18"/>
      <c r="P2" s="18"/>
      <c r="Q2" s="19"/>
      <c r="R2" s="10"/>
      <c r="S2" s="10"/>
      <c r="T2" s="10"/>
      <c r="U2" s="10"/>
      <c r="V2" s="10"/>
      <c r="W2" s="37"/>
    </row>
    <row r="3" spans="1:24" ht="31.5" x14ac:dyDescent="0.25">
      <c r="A3" s="136" t="s">
        <v>110</v>
      </c>
      <c r="B3" s="11"/>
      <c r="C3" s="11"/>
      <c r="D3" s="11"/>
      <c r="E3" s="11"/>
      <c r="F3" s="11"/>
      <c r="G3" s="11"/>
      <c r="H3" s="11"/>
      <c r="I3" s="11"/>
      <c r="J3" s="11"/>
      <c r="K3" s="11"/>
      <c r="L3" s="11"/>
      <c r="M3" s="11"/>
      <c r="N3" s="11"/>
      <c r="O3" s="11"/>
      <c r="P3" s="11"/>
      <c r="Q3" s="11"/>
      <c r="R3" s="11"/>
      <c r="S3" s="11"/>
      <c r="T3" s="11"/>
      <c r="U3" s="11"/>
      <c r="V3" s="11"/>
      <c r="W3" s="38"/>
    </row>
    <row r="4" spans="1:24" ht="15.75" x14ac:dyDescent="0.25">
      <c r="A4" s="7" t="s">
        <v>15</v>
      </c>
      <c r="B4" s="11"/>
      <c r="C4" s="11"/>
      <c r="D4" s="11"/>
      <c r="E4" s="11"/>
      <c r="F4" s="11"/>
      <c r="G4" s="11"/>
      <c r="H4" s="11"/>
      <c r="I4" s="11"/>
      <c r="J4" s="11"/>
      <c r="K4" s="11"/>
      <c r="L4" s="11"/>
      <c r="M4" s="11"/>
      <c r="N4" s="11"/>
      <c r="O4" s="11"/>
      <c r="P4" s="11"/>
      <c r="Q4" s="11"/>
      <c r="R4" s="11"/>
      <c r="S4" s="11"/>
      <c r="T4" s="11"/>
      <c r="U4" s="11"/>
      <c r="V4" s="11"/>
      <c r="W4" s="38"/>
      <c r="X4" s="2"/>
    </row>
    <row r="5" spans="1:24" ht="15.75" x14ac:dyDescent="0.25">
      <c r="A5" s="150"/>
      <c r="B5" s="150"/>
      <c r="C5" s="150"/>
      <c r="D5" s="150"/>
      <c r="E5" s="150"/>
      <c r="F5" s="150"/>
      <c r="G5" s="150"/>
      <c r="H5" s="150"/>
      <c r="I5" s="150"/>
      <c r="J5" s="150"/>
      <c r="K5" s="150"/>
      <c r="L5" s="150"/>
      <c r="M5" s="150"/>
      <c r="N5" s="150"/>
      <c r="O5" s="150"/>
      <c r="P5" s="150"/>
      <c r="Q5" s="150"/>
      <c r="R5" s="150"/>
      <c r="S5" s="150"/>
      <c r="T5" s="150"/>
      <c r="U5" s="150"/>
      <c r="V5" s="150"/>
      <c r="W5" s="150"/>
    </row>
    <row r="6" spans="1:24" ht="13.5" thickBot="1" x14ac:dyDescent="0.25"/>
    <row r="7" spans="1:24" ht="14.25" x14ac:dyDescent="0.2">
      <c r="A7" s="151" t="s">
        <v>7</v>
      </c>
      <c r="B7" s="156" t="s">
        <v>8</v>
      </c>
      <c r="C7" s="157"/>
      <c r="D7" s="157"/>
      <c r="E7" s="157"/>
      <c r="F7" s="157"/>
      <c r="G7" s="157"/>
      <c r="H7" s="157"/>
      <c r="I7" s="157"/>
      <c r="J7" s="157"/>
      <c r="K7" s="157"/>
      <c r="L7" s="157"/>
      <c r="M7" s="157"/>
      <c r="N7" s="157"/>
      <c r="O7" s="157"/>
      <c r="P7" s="157"/>
      <c r="Q7" s="157"/>
      <c r="R7" s="43"/>
      <c r="S7" s="45"/>
      <c r="T7" s="45"/>
      <c r="U7" s="45"/>
      <c r="V7" s="104"/>
      <c r="W7" s="151" t="s">
        <v>0</v>
      </c>
    </row>
    <row r="8" spans="1:24" ht="15" thickBot="1" x14ac:dyDescent="0.25">
      <c r="A8" s="152"/>
      <c r="B8" s="154" t="s">
        <v>9</v>
      </c>
      <c r="C8" s="155"/>
      <c r="D8" s="155"/>
      <c r="E8" s="155"/>
      <c r="F8" s="155"/>
      <c r="G8" s="155"/>
      <c r="H8" s="155"/>
      <c r="I8" s="155"/>
      <c r="J8" s="155"/>
      <c r="K8" s="155"/>
      <c r="L8" s="155"/>
      <c r="M8" s="155"/>
      <c r="N8" s="155"/>
      <c r="O8" s="155"/>
      <c r="P8" s="155"/>
      <c r="Q8" s="155"/>
      <c r="R8" s="42"/>
      <c r="S8" s="44"/>
      <c r="T8" s="44"/>
      <c r="U8" s="44"/>
      <c r="V8" s="103"/>
      <c r="W8" s="152"/>
    </row>
    <row r="9" spans="1:24" ht="48.75" thickBot="1" x14ac:dyDescent="0.25">
      <c r="A9" s="153"/>
      <c r="B9" s="46" t="s">
        <v>14</v>
      </c>
      <c r="C9" s="47"/>
      <c r="D9" s="131" t="s">
        <v>94</v>
      </c>
      <c r="E9" s="132" t="s">
        <v>95</v>
      </c>
      <c r="F9" s="132" t="s">
        <v>96</v>
      </c>
      <c r="G9" s="132" t="s">
        <v>97</v>
      </c>
      <c r="H9" s="132" t="s">
        <v>98</v>
      </c>
      <c r="I9" s="48"/>
      <c r="J9" s="131" t="s">
        <v>99</v>
      </c>
      <c r="K9" s="132" t="s">
        <v>100</v>
      </c>
      <c r="L9" s="132" t="s">
        <v>101</v>
      </c>
      <c r="M9" s="132" t="s">
        <v>102</v>
      </c>
      <c r="N9" s="132" t="s">
        <v>103</v>
      </c>
      <c r="O9" s="132" t="s">
        <v>104</v>
      </c>
      <c r="P9" s="48"/>
      <c r="Q9" s="131" t="s">
        <v>105</v>
      </c>
      <c r="R9" s="132" t="s">
        <v>106</v>
      </c>
      <c r="S9" s="132" t="s">
        <v>107</v>
      </c>
      <c r="T9" s="132" t="s">
        <v>108</v>
      </c>
      <c r="U9" s="102" t="s">
        <v>109</v>
      </c>
      <c r="V9" s="102" t="s">
        <v>111</v>
      </c>
      <c r="W9" s="153"/>
    </row>
    <row r="10" spans="1:24" ht="105" x14ac:dyDescent="0.2">
      <c r="A10" s="49" t="s">
        <v>80</v>
      </c>
      <c r="B10" s="15">
        <v>0</v>
      </c>
      <c r="C10" s="21"/>
      <c r="D10" s="15">
        <v>275000</v>
      </c>
      <c r="E10" s="15">
        <v>275000</v>
      </c>
      <c r="F10" s="15">
        <v>275000</v>
      </c>
      <c r="G10" s="15">
        <v>275000</v>
      </c>
      <c r="H10" s="15">
        <v>273200</v>
      </c>
      <c r="I10" s="21"/>
      <c r="J10" s="15">
        <v>0</v>
      </c>
      <c r="K10" s="15">
        <v>0</v>
      </c>
      <c r="L10" s="15">
        <v>0</v>
      </c>
      <c r="M10" s="15">
        <v>0</v>
      </c>
      <c r="N10" s="15">
        <v>0</v>
      </c>
      <c r="O10" s="15">
        <v>0</v>
      </c>
      <c r="P10" s="21"/>
      <c r="Q10" s="15">
        <v>0</v>
      </c>
      <c r="R10" s="15">
        <v>0</v>
      </c>
      <c r="S10" s="15">
        <v>0</v>
      </c>
      <c r="T10" s="15">
        <v>0</v>
      </c>
      <c r="U10" s="15">
        <v>0</v>
      </c>
      <c r="V10" s="15">
        <v>0</v>
      </c>
      <c r="W10" s="50" t="s">
        <v>77</v>
      </c>
    </row>
    <row r="11" spans="1:24" ht="45" x14ac:dyDescent="0.2">
      <c r="A11" s="127" t="s">
        <v>25</v>
      </c>
      <c r="B11" s="64">
        <v>0</v>
      </c>
      <c r="C11" s="65"/>
      <c r="D11" s="64">
        <v>0</v>
      </c>
      <c r="E11" s="64">
        <v>0</v>
      </c>
      <c r="F11" s="64">
        <v>0</v>
      </c>
      <c r="G11" s="64">
        <v>0</v>
      </c>
      <c r="H11" s="64">
        <v>0</v>
      </c>
      <c r="I11" s="65"/>
      <c r="J11" s="64">
        <v>137500</v>
      </c>
      <c r="K11" s="64">
        <v>137500</v>
      </c>
      <c r="L11" s="64">
        <v>137500</v>
      </c>
      <c r="M11" s="64">
        <v>137500</v>
      </c>
      <c r="N11" s="64">
        <v>0</v>
      </c>
      <c r="O11" s="64">
        <v>0</v>
      </c>
      <c r="P11" s="65"/>
      <c r="Q11" s="64">
        <v>137500</v>
      </c>
      <c r="R11" s="64">
        <v>137500</v>
      </c>
      <c r="S11" s="64">
        <v>137500</v>
      </c>
      <c r="T11" s="64">
        <v>137500</v>
      </c>
      <c r="U11" s="64">
        <v>0</v>
      </c>
      <c r="V11" s="64">
        <v>0</v>
      </c>
      <c r="W11" s="114" t="s">
        <v>78</v>
      </c>
    </row>
    <row r="12" spans="1:24" ht="45" x14ac:dyDescent="0.2">
      <c r="A12" s="126" t="s">
        <v>26</v>
      </c>
      <c r="B12" s="15">
        <v>0</v>
      </c>
      <c r="C12" s="21"/>
      <c r="D12" s="15">
        <v>0</v>
      </c>
      <c r="E12" s="15">
        <v>0</v>
      </c>
      <c r="F12" s="15">
        <v>0</v>
      </c>
      <c r="G12" s="15">
        <v>0</v>
      </c>
      <c r="H12" s="15">
        <v>0</v>
      </c>
      <c r="I12" s="21"/>
      <c r="J12" s="15">
        <v>55000</v>
      </c>
      <c r="K12" s="15">
        <v>55000</v>
      </c>
      <c r="L12" s="15">
        <v>55000</v>
      </c>
      <c r="M12" s="15">
        <v>55000</v>
      </c>
      <c r="N12" s="15">
        <v>0</v>
      </c>
      <c r="O12" s="15">
        <v>0</v>
      </c>
      <c r="P12" s="21"/>
      <c r="Q12" s="15">
        <v>55000</v>
      </c>
      <c r="R12" s="15">
        <v>55000</v>
      </c>
      <c r="S12" s="15">
        <v>55000</v>
      </c>
      <c r="T12" s="15">
        <v>55000</v>
      </c>
      <c r="U12" s="15">
        <v>0</v>
      </c>
      <c r="V12" s="15">
        <v>0</v>
      </c>
      <c r="W12" s="56" t="s">
        <v>78</v>
      </c>
    </row>
    <row r="13" spans="1:24" ht="54" customHeight="1" x14ac:dyDescent="0.2">
      <c r="A13" s="128" t="s">
        <v>112</v>
      </c>
      <c r="B13" s="64">
        <v>0</v>
      </c>
      <c r="C13" s="65"/>
      <c r="D13" s="64">
        <v>0</v>
      </c>
      <c r="E13" s="64">
        <v>0</v>
      </c>
      <c r="F13" s="64">
        <v>0</v>
      </c>
      <c r="G13" s="64">
        <v>0</v>
      </c>
      <c r="H13" s="64">
        <v>0</v>
      </c>
      <c r="I13" s="65"/>
      <c r="J13" s="64">
        <v>0</v>
      </c>
      <c r="K13" s="64">
        <v>0</v>
      </c>
      <c r="L13" s="64">
        <v>0</v>
      </c>
      <c r="M13" s="64">
        <v>0</v>
      </c>
      <c r="N13" s="64">
        <v>118750</v>
      </c>
      <c r="O13" s="64">
        <f>22700+17492.84</f>
        <v>40192.839999999997</v>
      </c>
      <c r="P13" s="65"/>
      <c r="Q13" s="64">
        <v>0</v>
      </c>
      <c r="R13" s="64">
        <v>0</v>
      </c>
      <c r="S13" s="64">
        <v>0</v>
      </c>
      <c r="T13" s="64">
        <v>0</v>
      </c>
      <c r="U13" s="64">
        <v>118750</v>
      </c>
      <c r="V13" s="64">
        <v>118750</v>
      </c>
      <c r="W13" s="114" t="s">
        <v>78</v>
      </c>
    </row>
    <row r="14" spans="1:24" ht="36" customHeight="1" x14ac:dyDescent="0.2">
      <c r="A14" s="109" t="s">
        <v>27</v>
      </c>
      <c r="B14" s="15">
        <v>0</v>
      </c>
      <c r="C14" s="21"/>
      <c r="D14" s="15">
        <v>0</v>
      </c>
      <c r="E14" s="15">
        <v>0</v>
      </c>
      <c r="F14" s="15">
        <v>0</v>
      </c>
      <c r="G14" s="15">
        <v>0</v>
      </c>
      <c r="H14" s="15">
        <v>0</v>
      </c>
      <c r="I14" s="21"/>
      <c r="J14" s="15">
        <v>0</v>
      </c>
      <c r="K14" s="15">
        <v>0</v>
      </c>
      <c r="L14" s="15">
        <v>0</v>
      </c>
      <c r="M14" s="15">
        <v>0</v>
      </c>
      <c r="N14" s="15">
        <v>47000</v>
      </c>
      <c r="O14" s="15">
        <v>0</v>
      </c>
      <c r="P14" s="21"/>
      <c r="Q14" s="15">
        <v>0</v>
      </c>
      <c r="R14" s="15">
        <v>0</v>
      </c>
      <c r="S14" s="15">
        <v>0</v>
      </c>
      <c r="T14" s="15">
        <v>0</v>
      </c>
      <c r="U14" s="15">
        <v>47000</v>
      </c>
      <c r="V14" s="15">
        <v>47000</v>
      </c>
      <c r="W14" s="56" t="s">
        <v>78</v>
      </c>
    </row>
    <row r="15" spans="1:24" ht="123.75" x14ac:dyDescent="0.2">
      <c r="A15" s="107" t="s">
        <v>81</v>
      </c>
      <c r="B15" s="64">
        <v>0</v>
      </c>
      <c r="C15" s="65"/>
      <c r="D15" s="64">
        <v>182297</v>
      </c>
      <c r="E15" s="64">
        <v>182297</v>
      </c>
      <c r="F15" s="64">
        <v>182297</v>
      </c>
      <c r="G15" s="64">
        <v>110573</v>
      </c>
      <c r="H15" s="64">
        <v>176631.24</v>
      </c>
      <c r="I15" s="65"/>
      <c r="J15" s="64">
        <v>0</v>
      </c>
      <c r="K15" s="64">
        <v>0</v>
      </c>
      <c r="L15" s="64">
        <v>0</v>
      </c>
      <c r="M15" s="64">
        <v>0</v>
      </c>
      <c r="N15" s="64">
        <v>0</v>
      </c>
      <c r="O15" s="64">
        <v>0</v>
      </c>
      <c r="P15" s="65"/>
      <c r="Q15" s="64">
        <v>0</v>
      </c>
      <c r="R15" s="64">
        <v>0</v>
      </c>
      <c r="S15" s="64">
        <v>0</v>
      </c>
      <c r="T15" s="64">
        <v>0</v>
      </c>
      <c r="U15" s="64">
        <v>0</v>
      </c>
      <c r="V15" s="64">
        <v>0</v>
      </c>
      <c r="W15" s="53" t="s">
        <v>82</v>
      </c>
    </row>
    <row r="16" spans="1:24" ht="29.25" customHeight="1" x14ac:dyDescent="0.2">
      <c r="A16" s="141" t="s">
        <v>120</v>
      </c>
      <c r="B16" s="124">
        <v>0</v>
      </c>
      <c r="C16" s="125"/>
      <c r="D16" s="124">
        <v>0</v>
      </c>
      <c r="E16" s="124">
        <v>0</v>
      </c>
      <c r="F16" s="124">
        <v>0</v>
      </c>
      <c r="G16" s="124">
        <v>0</v>
      </c>
      <c r="H16" s="124">
        <v>0</v>
      </c>
      <c r="I16" s="125"/>
      <c r="J16" s="124">
        <v>0</v>
      </c>
      <c r="K16" s="124">
        <v>0</v>
      </c>
      <c r="L16" s="124">
        <v>0</v>
      </c>
      <c r="M16" s="124">
        <v>0</v>
      </c>
      <c r="N16" s="124">
        <v>19189</v>
      </c>
      <c r="O16" s="124">
        <f>10810+5941.86+19189+217.07</f>
        <v>36157.93</v>
      </c>
      <c r="P16" s="125"/>
      <c r="Q16" s="124">
        <v>0</v>
      </c>
      <c r="R16" s="124">
        <v>0</v>
      </c>
      <c r="S16" s="124">
        <v>0</v>
      </c>
      <c r="T16" s="124">
        <v>0</v>
      </c>
      <c r="U16" s="124">
        <v>19189</v>
      </c>
      <c r="V16" s="124">
        <v>19189</v>
      </c>
      <c r="W16" s="56">
        <v>1900</v>
      </c>
    </row>
    <row r="17" spans="1:23" ht="30" x14ac:dyDescent="0.2">
      <c r="A17" s="122" t="s">
        <v>28</v>
      </c>
      <c r="B17" s="15">
        <v>0</v>
      </c>
      <c r="C17" s="21"/>
      <c r="D17" s="15">
        <v>0</v>
      </c>
      <c r="E17" s="15">
        <v>0</v>
      </c>
      <c r="F17" s="15">
        <v>0</v>
      </c>
      <c r="G17" s="15">
        <v>0</v>
      </c>
      <c r="H17" s="15">
        <v>0</v>
      </c>
      <c r="I17" s="21"/>
      <c r="J17" s="15">
        <v>182297</v>
      </c>
      <c r="K17" s="15">
        <v>182297</v>
      </c>
      <c r="L17" s="15">
        <v>182297</v>
      </c>
      <c r="M17" s="15">
        <v>110573</v>
      </c>
      <c r="N17" s="15">
        <v>0</v>
      </c>
      <c r="O17" s="15">
        <v>0</v>
      </c>
      <c r="P17" s="21"/>
      <c r="Q17" s="15">
        <v>182297</v>
      </c>
      <c r="R17" s="15">
        <v>182297</v>
      </c>
      <c r="S17" s="15">
        <v>182297</v>
      </c>
      <c r="T17" s="15">
        <v>110573</v>
      </c>
      <c r="U17" s="15">
        <v>0</v>
      </c>
      <c r="V17" s="15">
        <v>0</v>
      </c>
      <c r="W17" s="50">
        <v>1100</v>
      </c>
    </row>
    <row r="18" spans="1:23" ht="90.75" x14ac:dyDescent="0.2">
      <c r="A18" s="107" t="s">
        <v>83</v>
      </c>
      <c r="B18" s="64">
        <v>0</v>
      </c>
      <c r="C18" s="65"/>
      <c r="D18" s="64">
        <v>0</v>
      </c>
      <c r="E18" s="64">
        <v>0</v>
      </c>
      <c r="F18" s="64">
        <v>0</v>
      </c>
      <c r="G18" s="64">
        <v>0</v>
      </c>
      <c r="H18" s="64">
        <v>0</v>
      </c>
      <c r="I18" s="65"/>
      <c r="J18" s="64">
        <v>0</v>
      </c>
      <c r="K18" s="64">
        <v>0</v>
      </c>
      <c r="L18" s="64">
        <v>0</v>
      </c>
      <c r="M18" s="64">
        <v>0</v>
      </c>
      <c r="N18" s="64">
        <v>7396</v>
      </c>
      <c r="O18" s="64">
        <v>6520.92</v>
      </c>
      <c r="P18" s="65"/>
      <c r="Q18" s="64">
        <v>0</v>
      </c>
      <c r="R18" s="64">
        <v>0</v>
      </c>
      <c r="S18" s="64">
        <v>0</v>
      </c>
      <c r="T18" s="64">
        <v>0</v>
      </c>
      <c r="U18" s="64">
        <v>7396</v>
      </c>
      <c r="V18" s="64">
        <v>7396</v>
      </c>
      <c r="W18" s="53">
        <v>1300</v>
      </c>
    </row>
    <row r="19" spans="1:23" ht="15" x14ac:dyDescent="0.2">
      <c r="A19" s="123" t="s">
        <v>29</v>
      </c>
      <c r="B19" s="124">
        <v>0</v>
      </c>
      <c r="C19" s="125"/>
      <c r="D19" s="124">
        <v>0</v>
      </c>
      <c r="E19" s="124">
        <v>0</v>
      </c>
      <c r="F19" s="124">
        <v>0</v>
      </c>
      <c r="G19" s="124">
        <v>0</v>
      </c>
      <c r="H19" s="124">
        <v>0</v>
      </c>
      <c r="I19" s="125"/>
      <c r="J19" s="124">
        <v>0</v>
      </c>
      <c r="K19" s="124">
        <v>0</v>
      </c>
      <c r="L19" s="124">
        <v>0</v>
      </c>
      <c r="M19" s="124">
        <v>0</v>
      </c>
      <c r="N19" s="124">
        <v>6655</v>
      </c>
      <c r="O19" s="124">
        <v>6655</v>
      </c>
      <c r="P19" s="125"/>
      <c r="Q19" s="124">
        <v>0</v>
      </c>
      <c r="R19" s="124">
        <v>0</v>
      </c>
      <c r="S19" s="124">
        <v>0</v>
      </c>
      <c r="T19" s="124">
        <v>0</v>
      </c>
      <c r="U19" s="124">
        <v>6655</v>
      </c>
      <c r="V19" s="124">
        <v>6655</v>
      </c>
      <c r="W19" s="56">
        <v>1900</v>
      </c>
    </row>
    <row r="20" spans="1:23" ht="15" x14ac:dyDescent="0.2">
      <c r="A20" s="121" t="s">
        <v>30</v>
      </c>
      <c r="B20" s="15">
        <v>0</v>
      </c>
      <c r="C20" s="21"/>
      <c r="D20" s="15">
        <v>0</v>
      </c>
      <c r="E20" s="15">
        <v>0</v>
      </c>
      <c r="F20" s="15">
        <v>0</v>
      </c>
      <c r="G20" s="15">
        <v>0</v>
      </c>
      <c r="H20" s="15">
        <v>0</v>
      </c>
      <c r="I20" s="21"/>
      <c r="J20" s="15">
        <v>0</v>
      </c>
      <c r="K20" s="15">
        <v>0</v>
      </c>
      <c r="L20" s="15">
        <v>0</v>
      </c>
      <c r="M20" s="15">
        <v>0</v>
      </c>
      <c r="N20" s="15">
        <v>106675</v>
      </c>
      <c r="O20" s="15">
        <v>104334.88</v>
      </c>
      <c r="P20" s="21"/>
      <c r="Q20" s="15">
        <v>0</v>
      </c>
      <c r="R20" s="15">
        <v>0</v>
      </c>
      <c r="S20" s="15">
        <v>0</v>
      </c>
      <c r="T20" s="15">
        <v>0</v>
      </c>
      <c r="U20" s="15">
        <v>106675</v>
      </c>
      <c r="V20" s="15">
        <v>106675</v>
      </c>
      <c r="W20" s="50">
        <v>1100</v>
      </c>
    </row>
    <row r="21" spans="1:23" ht="105.75" x14ac:dyDescent="0.2">
      <c r="A21" s="107" t="s">
        <v>84</v>
      </c>
      <c r="B21" s="59">
        <v>0</v>
      </c>
      <c r="C21" s="60"/>
      <c r="D21" s="64">
        <v>4931</v>
      </c>
      <c r="E21" s="64">
        <v>4931</v>
      </c>
      <c r="F21" s="64">
        <v>4931</v>
      </c>
      <c r="G21" s="64">
        <v>4931</v>
      </c>
      <c r="H21" s="64">
        <v>17163</v>
      </c>
      <c r="I21" s="60"/>
      <c r="J21" s="64">
        <v>4931</v>
      </c>
      <c r="K21" s="64">
        <v>4931</v>
      </c>
      <c r="L21" s="64">
        <v>4931</v>
      </c>
      <c r="M21" s="64">
        <v>4931</v>
      </c>
      <c r="N21" s="64">
        <v>4931</v>
      </c>
      <c r="O21" s="64">
        <f>2393.02+3762.84</f>
        <v>6155.8600000000006</v>
      </c>
      <c r="P21" s="60"/>
      <c r="Q21" s="64">
        <v>4931</v>
      </c>
      <c r="R21" s="64">
        <v>4931</v>
      </c>
      <c r="S21" s="64">
        <v>4931</v>
      </c>
      <c r="T21" s="64">
        <v>4931</v>
      </c>
      <c r="U21" s="64">
        <v>4931</v>
      </c>
      <c r="V21" s="64">
        <v>4931</v>
      </c>
      <c r="W21" s="53" t="s">
        <v>79</v>
      </c>
    </row>
    <row r="22" spans="1:23" ht="15" x14ac:dyDescent="0.2">
      <c r="A22" s="105" t="s">
        <v>31</v>
      </c>
      <c r="B22" s="106">
        <v>0</v>
      </c>
      <c r="C22" s="69"/>
      <c r="D22" s="15">
        <v>17748</v>
      </c>
      <c r="E22" s="15">
        <v>17748</v>
      </c>
      <c r="F22" s="15">
        <v>17748</v>
      </c>
      <c r="G22" s="15">
        <v>17748</v>
      </c>
      <c r="H22" s="15">
        <v>30274</v>
      </c>
      <c r="I22" s="69"/>
      <c r="J22" s="15">
        <v>17748</v>
      </c>
      <c r="K22" s="15">
        <v>17748</v>
      </c>
      <c r="L22" s="15">
        <v>17748</v>
      </c>
      <c r="M22" s="15">
        <v>17748</v>
      </c>
      <c r="N22" s="15">
        <v>17748</v>
      </c>
      <c r="O22" s="15">
        <v>17748</v>
      </c>
      <c r="P22" s="69"/>
      <c r="Q22" s="15">
        <v>17748</v>
      </c>
      <c r="R22" s="15">
        <v>17748</v>
      </c>
      <c r="S22" s="15">
        <v>17748</v>
      </c>
      <c r="T22" s="15">
        <v>17748</v>
      </c>
      <c r="U22" s="15">
        <v>17748</v>
      </c>
      <c r="V22" s="15">
        <v>17748</v>
      </c>
      <c r="W22" s="56">
        <v>1100</v>
      </c>
    </row>
    <row r="23" spans="1:23" ht="48" customHeight="1" x14ac:dyDescent="0.2">
      <c r="A23" s="27" t="s">
        <v>32</v>
      </c>
      <c r="B23" s="13">
        <v>0</v>
      </c>
      <c r="C23" s="22"/>
      <c r="D23" s="26">
        <v>0</v>
      </c>
      <c r="E23" s="26">
        <v>0</v>
      </c>
      <c r="F23" s="26">
        <v>0</v>
      </c>
      <c r="G23" s="26">
        <v>0</v>
      </c>
      <c r="H23" s="26">
        <v>0</v>
      </c>
      <c r="I23" s="22"/>
      <c r="J23" s="26">
        <v>17748</v>
      </c>
      <c r="K23" s="26">
        <v>17748</v>
      </c>
      <c r="L23" s="26">
        <v>17748</v>
      </c>
      <c r="M23" s="26">
        <v>0</v>
      </c>
      <c r="N23" s="26">
        <v>0</v>
      </c>
      <c r="O23" s="26">
        <v>0</v>
      </c>
      <c r="P23" s="22"/>
      <c r="Q23" s="26">
        <v>17748</v>
      </c>
      <c r="R23" s="26">
        <v>17748</v>
      </c>
      <c r="S23" s="26">
        <v>17748</v>
      </c>
      <c r="T23" s="26">
        <v>0</v>
      </c>
      <c r="U23" s="26">
        <v>0</v>
      </c>
      <c r="V23" s="26">
        <v>0</v>
      </c>
      <c r="W23" s="52">
        <v>1100</v>
      </c>
    </row>
    <row r="24" spans="1:23" ht="90.75" x14ac:dyDescent="0.2">
      <c r="A24" s="110" t="s">
        <v>90</v>
      </c>
      <c r="B24" s="59">
        <v>0</v>
      </c>
      <c r="C24" s="60"/>
      <c r="D24" s="64">
        <v>0</v>
      </c>
      <c r="E24" s="64">
        <v>0</v>
      </c>
      <c r="F24" s="64">
        <v>0</v>
      </c>
      <c r="G24" s="64">
        <v>9245</v>
      </c>
      <c r="H24" s="64">
        <v>0</v>
      </c>
      <c r="I24" s="60"/>
      <c r="J24" s="64">
        <v>0</v>
      </c>
      <c r="K24" s="64">
        <v>0</v>
      </c>
      <c r="L24" s="64">
        <v>0</v>
      </c>
      <c r="M24" s="64">
        <v>9245</v>
      </c>
      <c r="N24" s="64">
        <v>9245</v>
      </c>
      <c r="O24" s="64">
        <f>5059.97+5146.31+2219.89</f>
        <v>12426.17</v>
      </c>
      <c r="P24" s="60"/>
      <c r="Q24" s="64">
        <v>0</v>
      </c>
      <c r="R24" s="64">
        <v>0</v>
      </c>
      <c r="S24" s="64">
        <v>0</v>
      </c>
      <c r="T24" s="64">
        <v>9245</v>
      </c>
      <c r="U24" s="64">
        <v>9245</v>
      </c>
      <c r="V24" s="64">
        <v>9245</v>
      </c>
      <c r="W24" s="53">
        <v>1300</v>
      </c>
    </row>
    <row r="25" spans="1:23" ht="15" x14ac:dyDescent="0.2">
      <c r="A25" s="105" t="s">
        <v>33</v>
      </c>
      <c r="B25" s="106">
        <v>0</v>
      </c>
      <c r="C25" s="69"/>
      <c r="D25" s="15">
        <v>0</v>
      </c>
      <c r="E25" s="15">
        <v>0</v>
      </c>
      <c r="F25" s="15">
        <v>0</v>
      </c>
      <c r="G25" s="15">
        <v>52410</v>
      </c>
      <c r="H25" s="15">
        <v>0</v>
      </c>
      <c r="I25" s="69"/>
      <c r="J25" s="15">
        <v>0</v>
      </c>
      <c r="K25" s="15">
        <v>0</v>
      </c>
      <c r="L25" s="15">
        <v>0</v>
      </c>
      <c r="M25" s="15">
        <v>63793</v>
      </c>
      <c r="N25" s="15">
        <v>63793</v>
      </c>
      <c r="O25" s="15">
        <f>5490.15+3423.67+13811.26+42611.58</f>
        <v>65336.66</v>
      </c>
      <c r="P25" s="69"/>
      <c r="Q25" s="15">
        <v>0</v>
      </c>
      <c r="R25" s="15">
        <v>0</v>
      </c>
      <c r="S25" s="15">
        <v>0</v>
      </c>
      <c r="T25" s="15">
        <v>63793</v>
      </c>
      <c r="U25" s="15">
        <v>63793</v>
      </c>
      <c r="V25" s="15">
        <v>63793</v>
      </c>
      <c r="W25" s="50">
        <v>1100</v>
      </c>
    </row>
    <row r="26" spans="1:23" ht="60.75" x14ac:dyDescent="0.2">
      <c r="A26" s="107" t="s">
        <v>85</v>
      </c>
      <c r="B26" s="59">
        <v>0</v>
      </c>
      <c r="C26" s="60"/>
      <c r="D26" s="64">
        <v>24652</v>
      </c>
      <c r="E26" s="64">
        <v>24652</v>
      </c>
      <c r="F26" s="64">
        <v>24652</v>
      </c>
      <c r="G26" s="64">
        <v>24652</v>
      </c>
      <c r="H26" s="64">
        <v>20562</v>
      </c>
      <c r="I26" s="60"/>
      <c r="J26" s="64">
        <v>0</v>
      </c>
      <c r="K26" s="64">
        <v>0</v>
      </c>
      <c r="L26" s="64">
        <v>0</v>
      </c>
      <c r="M26" s="64">
        <v>0</v>
      </c>
      <c r="N26" s="64">
        <v>0</v>
      </c>
      <c r="O26" s="64">
        <v>0</v>
      </c>
      <c r="P26" s="60"/>
      <c r="Q26" s="64">
        <v>0</v>
      </c>
      <c r="R26" s="64">
        <v>0</v>
      </c>
      <c r="S26" s="64">
        <v>0</v>
      </c>
      <c r="T26" s="64">
        <v>0</v>
      </c>
      <c r="U26" s="64">
        <v>0</v>
      </c>
      <c r="V26" s="64">
        <v>0</v>
      </c>
      <c r="W26" s="53"/>
    </row>
    <row r="27" spans="1:23" ht="15" x14ac:dyDescent="0.2">
      <c r="A27" s="105" t="s">
        <v>34</v>
      </c>
      <c r="B27" s="106">
        <v>0</v>
      </c>
      <c r="C27" s="69"/>
      <c r="D27" s="15">
        <v>0</v>
      </c>
      <c r="E27" s="15">
        <v>0</v>
      </c>
      <c r="F27" s="15">
        <v>0</v>
      </c>
      <c r="G27" s="15">
        <v>0</v>
      </c>
      <c r="H27" s="15">
        <v>0</v>
      </c>
      <c r="I27" s="69"/>
      <c r="J27" s="15">
        <v>36978</v>
      </c>
      <c r="K27" s="15">
        <v>36978</v>
      </c>
      <c r="L27" s="15">
        <v>36978</v>
      </c>
      <c r="M27" s="15">
        <v>36978</v>
      </c>
      <c r="N27" s="15">
        <v>36978</v>
      </c>
      <c r="O27" s="15">
        <f>1020.66+8956.14-688.68</f>
        <v>9288.119999999999</v>
      </c>
      <c r="P27" s="69"/>
      <c r="Q27" s="15">
        <v>36978</v>
      </c>
      <c r="R27" s="15">
        <v>36978</v>
      </c>
      <c r="S27" s="15">
        <v>36978</v>
      </c>
      <c r="T27" s="15">
        <v>36978</v>
      </c>
      <c r="U27" s="15">
        <v>36978</v>
      </c>
      <c r="V27" s="15">
        <v>36978</v>
      </c>
      <c r="W27" s="50">
        <v>1300</v>
      </c>
    </row>
    <row r="28" spans="1:23" ht="90.75" x14ac:dyDescent="0.2">
      <c r="A28" s="29" t="s">
        <v>35</v>
      </c>
      <c r="B28" s="13">
        <v>0</v>
      </c>
      <c r="C28" s="22"/>
      <c r="D28" s="26">
        <v>72592</v>
      </c>
      <c r="E28" s="26">
        <v>72592</v>
      </c>
      <c r="F28" s="26">
        <v>72592</v>
      </c>
      <c r="G28" s="26">
        <v>72592</v>
      </c>
      <c r="H28" s="26">
        <v>66569.52</v>
      </c>
      <c r="I28" s="22"/>
      <c r="J28" s="26">
        <v>72592</v>
      </c>
      <c r="K28" s="26">
        <v>72592</v>
      </c>
      <c r="L28" s="26">
        <v>72592</v>
      </c>
      <c r="M28" s="26">
        <v>72592</v>
      </c>
      <c r="N28" s="26">
        <v>72592</v>
      </c>
      <c r="O28" s="26">
        <v>66569.53</v>
      </c>
      <c r="P28" s="22"/>
      <c r="Q28" s="26">
        <v>72592</v>
      </c>
      <c r="R28" s="26">
        <v>72592</v>
      </c>
      <c r="S28" s="26">
        <v>72592</v>
      </c>
      <c r="T28" s="26">
        <v>72592</v>
      </c>
      <c r="U28" s="26">
        <v>72592</v>
      </c>
      <c r="V28" s="26">
        <v>72592</v>
      </c>
      <c r="W28" s="52">
        <v>1100</v>
      </c>
    </row>
    <row r="29" spans="1:23" ht="163.5" x14ac:dyDescent="0.2">
      <c r="A29" s="28" t="s">
        <v>113</v>
      </c>
      <c r="B29" s="13">
        <v>0</v>
      </c>
      <c r="C29" s="22"/>
      <c r="D29" s="26">
        <v>130530</v>
      </c>
      <c r="E29" s="26">
        <v>130530</v>
      </c>
      <c r="F29" s="26">
        <v>130530</v>
      </c>
      <c r="G29" s="26">
        <v>130530</v>
      </c>
      <c r="H29" s="26">
        <v>140090.82</v>
      </c>
      <c r="I29" s="22"/>
      <c r="J29" s="26">
        <v>130530</v>
      </c>
      <c r="K29" s="26">
        <v>130530</v>
      </c>
      <c r="L29" s="26">
        <v>130530</v>
      </c>
      <c r="M29" s="26">
        <v>130530</v>
      </c>
      <c r="N29" s="26">
        <v>130530</v>
      </c>
      <c r="O29" s="26">
        <f>70768.79+11320.76</f>
        <v>82089.549999999988</v>
      </c>
      <c r="P29" s="22"/>
      <c r="Q29" s="26">
        <v>130530</v>
      </c>
      <c r="R29" s="26">
        <v>130530</v>
      </c>
      <c r="S29" s="26">
        <v>130530</v>
      </c>
      <c r="T29" s="26">
        <v>130530</v>
      </c>
      <c r="U29" s="26">
        <v>130530</v>
      </c>
      <c r="V29" s="26">
        <v>130530</v>
      </c>
      <c r="W29" s="52">
        <v>1100</v>
      </c>
    </row>
    <row r="30" spans="1:23" ht="36" customHeight="1" x14ac:dyDescent="0.2">
      <c r="A30" s="70" t="s">
        <v>36</v>
      </c>
      <c r="B30" s="59">
        <v>0</v>
      </c>
      <c r="C30" s="60"/>
      <c r="D30" s="64">
        <v>26621</v>
      </c>
      <c r="E30" s="64">
        <v>26621</v>
      </c>
      <c r="F30" s="64">
        <v>26621</v>
      </c>
      <c r="G30" s="64">
        <v>26621</v>
      </c>
      <c r="H30" s="64">
        <v>26621</v>
      </c>
      <c r="I30" s="60"/>
      <c r="J30" s="64">
        <v>0</v>
      </c>
      <c r="K30" s="64">
        <v>0</v>
      </c>
      <c r="L30" s="64">
        <v>0</v>
      </c>
      <c r="M30" s="64">
        <v>0</v>
      </c>
      <c r="N30" s="64">
        <v>0</v>
      </c>
      <c r="O30" s="64">
        <v>0</v>
      </c>
      <c r="P30" s="60"/>
      <c r="Q30" s="64">
        <v>0</v>
      </c>
      <c r="R30" s="64">
        <v>0</v>
      </c>
      <c r="S30" s="64">
        <v>0</v>
      </c>
      <c r="T30" s="64">
        <v>0</v>
      </c>
      <c r="U30" s="64">
        <v>0</v>
      </c>
      <c r="V30" s="64">
        <v>0</v>
      </c>
      <c r="W30" s="53">
        <v>1100</v>
      </c>
    </row>
    <row r="31" spans="1:23" ht="30" x14ac:dyDescent="0.2">
      <c r="A31" s="109" t="s">
        <v>37</v>
      </c>
      <c r="B31" s="106">
        <v>0</v>
      </c>
      <c r="C31" s="69"/>
      <c r="D31" s="15">
        <v>0</v>
      </c>
      <c r="E31" s="15">
        <v>0</v>
      </c>
      <c r="F31" s="15">
        <v>0</v>
      </c>
      <c r="G31" s="15">
        <v>0</v>
      </c>
      <c r="H31" s="15">
        <v>0</v>
      </c>
      <c r="I31" s="69"/>
      <c r="J31" s="15">
        <v>39931</v>
      </c>
      <c r="K31" s="15">
        <v>39931</v>
      </c>
      <c r="L31" s="15">
        <v>39931</v>
      </c>
      <c r="M31" s="15">
        <v>39931</v>
      </c>
      <c r="N31" s="15">
        <v>39931</v>
      </c>
      <c r="O31" s="15">
        <f>5884.44+34046.56</f>
        <v>39931</v>
      </c>
      <c r="P31" s="69"/>
      <c r="Q31" s="15">
        <v>39931</v>
      </c>
      <c r="R31" s="15">
        <v>39931</v>
      </c>
      <c r="S31" s="15">
        <v>39931</v>
      </c>
      <c r="T31" s="15">
        <v>39931</v>
      </c>
      <c r="U31" s="15">
        <v>39931</v>
      </c>
      <c r="V31" s="15">
        <v>39931</v>
      </c>
      <c r="W31" s="50">
        <v>1100</v>
      </c>
    </row>
    <row r="32" spans="1:23" ht="61.5" x14ac:dyDescent="0.2">
      <c r="A32" s="29" t="s">
        <v>38</v>
      </c>
      <c r="B32" s="13">
        <v>0</v>
      </c>
      <c r="C32" s="22"/>
      <c r="D32" s="26">
        <v>82881</v>
      </c>
      <c r="E32" s="26">
        <v>82881</v>
      </c>
      <c r="F32" s="26">
        <v>82881</v>
      </c>
      <c r="G32" s="26">
        <v>82881</v>
      </c>
      <c r="H32" s="26">
        <v>76505.429999999993</v>
      </c>
      <c r="I32" s="22"/>
      <c r="J32" s="26">
        <v>82881</v>
      </c>
      <c r="K32" s="26">
        <v>82881</v>
      </c>
      <c r="L32" s="26">
        <v>82881</v>
      </c>
      <c r="M32" s="26">
        <v>82881</v>
      </c>
      <c r="N32" s="26">
        <v>82881</v>
      </c>
      <c r="O32" s="26">
        <v>78667.820000000007</v>
      </c>
      <c r="P32" s="22"/>
      <c r="Q32" s="26">
        <v>82881</v>
      </c>
      <c r="R32" s="26">
        <v>82881</v>
      </c>
      <c r="S32" s="26">
        <v>82881</v>
      </c>
      <c r="T32" s="26">
        <v>82881</v>
      </c>
      <c r="U32" s="26">
        <v>82881</v>
      </c>
      <c r="V32" s="26">
        <v>82881</v>
      </c>
      <c r="W32" s="52">
        <v>1500</v>
      </c>
    </row>
    <row r="33" spans="1:23" ht="45.75" x14ac:dyDescent="0.2">
      <c r="A33" s="31" t="s">
        <v>39</v>
      </c>
      <c r="B33" s="13">
        <v>0</v>
      </c>
      <c r="C33" s="22"/>
      <c r="D33" s="26">
        <v>72592</v>
      </c>
      <c r="E33" s="26">
        <v>0</v>
      </c>
      <c r="F33" s="26">
        <v>0</v>
      </c>
      <c r="G33" s="26">
        <v>0</v>
      </c>
      <c r="H33" s="26">
        <v>0</v>
      </c>
      <c r="I33" s="22"/>
      <c r="J33" s="26">
        <v>72592</v>
      </c>
      <c r="K33" s="26">
        <v>0</v>
      </c>
      <c r="L33" s="26">
        <v>0</v>
      </c>
      <c r="M33" s="26">
        <v>0</v>
      </c>
      <c r="N33" s="26">
        <v>0</v>
      </c>
      <c r="O33" s="26">
        <v>0</v>
      </c>
      <c r="P33" s="22"/>
      <c r="Q33" s="26">
        <v>72592</v>
      </c>
      <c r="R33" s="26">
        <v>0</v>
      </c>
      <c r="S33" s="26">
        <v>0</v>
      </c>
      <c r="T33" s="26">
        <v>0</v>
      </c>
      <c r="U33" s="26">
        <v>0</v>
      </c>
      <c r="V33" s="26">
        <v>0</v>
      </c>
      <c r="W33" s="55">
        <v>1100</v>
      </c>
    </row>
    <row r="34" spans="1:23" ht="105" x14ac:dyDescent="0.2">
      <c r="A34" s="28" t="s">
        <v>117</v>
      </c>
      <c r="B34" s="13">
        <v>0</v>
      </c>
      <c r="C34" s="22"/>
      <c r="D34" s="26">
        <v>0</v>
      </c>
      <c r="E34" s="26">
        <v>0</v>
      </c>
      <c r="F34" s="26">
        <v>0</v>
      </c>
      <c r="G34" s="26">
        <v>0</v>
      </c>
      <c r="H34" s="26">
        <v>0</v>
      </c>
      <c r="I34" s="22"/>
      <c r="J34" s="26">
        <v>0</v>
      </c>
      <c r="K34" s="26">
        <v>0</v>
      </c>
      <c r="L34" s="26">
        <v>0</v>
      </c>
      <c r="M34" s="26">
        <v>0</v>
      </c>
      <c r="N34" s="26">
        <v>72592</v>
      </c>
      <c r="O34" s="26">
        <v>0</v>
      </c>
      <c r="P34" s="22"/>
      <c r="Q34" s="26">
        <v>0</v>
      </c>
      <c r="R34" s="26">
        <v>0</v>
      </c>
      <c r="S34" s="26">
        <v>0</v>
      </c>
      <c r="T34" s="26">
        <v>0</v>
      </c>
      <c r="U34" s="26">
        <v>72592</v>
      </c>
      <c r="V34" s="26">
        <v>72592</v>
      </c>
      <c r="W34" s="52">
        <v>1100</v>
      </c>
    </row>
    <row r="35" spans="1:23" ht="60.75" x14ac:dyDescent="0.2">
      <c r="A35" s="28" t="s">
        <v>40</v>
      </c>
      <c r="B35" s="13">
        <v>0</v>
      </c>
      <c r="C35" s="22"/>
      <c r="D35" s="26">
        <v>0</v>
      </c>
      <c r="E35" s="26">
        <v>96223</v>
      </c>
      <c r="F35" s="26">
        <v>96223</v>
      </c>
      <c r="G35" s="26">
        <v>96223</v>
      </c>
      <c r="H35" s="26">
        <v>96222.61</v>
      </c>
      <c r="I35" s="22"/>
      <c r="J35" s="26">
        <v>0</v>
      </c>
      <c r="K35" s="26">
        <v>96223</v>
      </c>
      <c r="L35" s="26">
        <v>96223</v>
      </c>
      <c r="M35" s="26">
        <v>96223</v>
      </c>
      <c r="N35" s="26">
        <v>96223</v>
      </c>
      <c r="O35" s="26">
        <v>115082.17</v>
      </c>
      <c r="P35" s="22"/>
      <c r="Q35" s="26">
        <v>0</v>
      </c>
      <c r="R35" s="26">
        <v>96223</v>
      </c>
      <c r="S35" s="26">
        <v>96223</v>
      </c>
      <c r="T35" s="26">
        <v>96223</v>
      </c>
      <c r="U35" s="26">
        <v>96223</v>
      </c>
      <c r="V35" s="26">
        <v>96223</v>
      </c>
      <c r="W35" s="52">
        <v>1100</v>
      </c>
    </row>
    <row r="36" spans="1:23" ht="138.75" customHeight="1" x14ac:dyDescent="0.2">
      <c r="A36" s="146" t="s">
        <v>121</v>
      </c>
      <c r="B36" s="59">
        <v>0</v>
      </c>
      <c r="C36" s="60"/>
      <c r="D36" s="64">
        <v>0</v>
      </c>
      <c r="E36" s="64">
        <v>0</v>
      </c>
      <c r="F36" s="64">
        <v>0</v>
      </c>
      <c r="G36" s="64">
        <v>0</v>
      </c>
      <c r="H36" s="64">
        <v>0</v>
      </c>
      <c r="I36" s="60"/>
      <c r="J36" s="64">
        <v>0</v>
      </c>
      <c r="K36" s="64">
        <v>0</v>
      </c>
      <c r="L36" s="64">
        <v>0</v>
      </c>
      <c r="M36" s="64">
        <v>0</v>
      </c>
      <c r="N36" s="64">
        <v>0</v>
      </c>
      <c r="O36" s="64">
        <v>0</v>
      </c>
      <c r="P36" s="60"/>
      <c r="Q36" s="64">
        <v>0</v>
      </c>
      <c r="R36" s="64">
        <v>0</v>
      </c>
      <c r="S36" s="64">
        <v>0</v>
      </c>
      <c r="T36" s="64">
        <v>0</v>
      </c>
      <c r="U36" s="64">
        <v>0</v>
      </c>
      <c r="V36" s="147">
        <f>63553+1530</f>
        <v>65083</v>
      </c>
      <c r="W36" s="53">
        <v>1100</v>
      </c>
    </row>
    <row r="37" spans="1:23" ht="76.5" thickBot="1" x14ac:dyDescent="0.25">
      <c r="A37" s="66" t="s">
        <v>41</v>
      </c>
      <c r="B37" s="59">
        <v>0</v>
      </c>
      <c r="C37" s="60"/>
      <c r="D37" s="64">
        <v>59468</v>
      </c>
      <c r="E37" s="64">
        <v>59468</v>
      </c>
      <c r="F37" s="64">
        <v>59468</v>
      </c>
      <c r="G37" s="64">
        <v>59468</v>
      </c>
      <c r="H37" s="64">
        <v>40161.199999999997</v>
      </c>
      <c r="I37" s="60"/>
      <c r="J37" s="64">
        <v>59468</v>
      </c>
      <c r="K37" s="64">
        <v>59468</v>
      </c>
      <c r="L37" s="64">
        <v>59468</v>
      </c>
      <c r="M37" s="64">
        <v>59468</v>
      </c>
      <c r="N37" s="64">
        <v>59468</v>
      </c>
      <c r="O37" s="64">
        <v>23660.85</v>
      </c>
      <c r="P37" s="60"/>
      <c r="Q37" s="64">
        <v>59468</v>
      </c>
      <c r="R37" s="64">
        <v>59468</v>
      </c>
      <c r="S37" s="64">
        <v>59468</v>
      </c>
      <c r="T37" s="64">
        <v>59468</v>
      </c>
      <c r="U37" s="64">
        <v>59468</v>
      </c>
      <c r="V37" s="64">
        <v>59468</v>
      </c>
      <c r="W37" s="53">
        <v>1100</v>
      </c>
    </row>
    <row r="38" spans="1:23" ht="30.75" thickBot="1" x14ac:dyDescent="0.25">
      <c r="A38" s="87" t="s">
        <v>17</v>
      </c>
      <c r="B38" s="88">
        <f>SUM(B10:B37)</f>
        <v>0</v>
      </c>
      <c r="C38" s="89"/>
      <c r="D38" s="88">
        <f>SUM(D10:D37)</f>
        <v>949312</v>
      </c>
      <c r="E38" s="88">
        <f>SUM(E10:E37)</f>
        <v>972943</v>
      </c>
      <c r="F38" s="88">
        <f>SUM(F10:F37)</f>
        <v>972943</v>
      </c>
      <c r="G38" s="88">
        <f>SUM(G10:G37)</f>
        <v>962874</v>
      </c>
      <c r="H38" s="88">
        <f>SUM(H10:H37)</f>
        <v>964000.82</v>
      </c>
      <c r="I38" s="89"/>
      <c r="J38" s="88">
        <f t="shared" ref="J38:O38" si="0">SUM(J10:J37)</f>
        <v>910196</v>
      </c>
      <c r="K38" s="88">
        <f t="shared" si="0"/>
        <v>933827</v>
      </c>
      <c r="L38" s="88">
        <f t="shared" si="0"/>
        <v>933827</v>
      </c>
      <c r="M38" s="88">
        <f t="shared" si="0"/>
        <v>917393</v>
      </c>
      <c r="N38" s="88">
        <f t="shared" si="0"/>
        <v>992577</v>
      </c>
      <c r="O38" s="88">
        <f t="shared" si="0"/>
        <v>710817.3</v>
      </c>
      <c r="P38" s="89"/>
      <c r="Q38" s="88">
        <f t="shared" ref="Q38:V38" si="1">SUM(Q10:Q37)</f>
        <v>910196</v>
      </c>
      <c r="R38" s="88">
        <f t="shared" si="1"/>
        <v>933827</v>
      </c>
      <c r="S38" s="88">
        <f t="shared" si="1"/>
        <v>933827</v>
      </c>
      <c r="T38" s="88">
        <f t="shared" si="1"/>
        <v>917393</v>
      </c>
      <c r="U38" s="88">
        <f t="shared" si="1"/>
        <v>992577</v>
      </c>
      <c r="V38" s="88">
        <f t="shared" si="1"/>
        <v>1057660</v>
      </c>
      <c r="W38" s="85" t="s">
        <v>2</v>
      </c>
    </row>
    <row r="39" spans="1:23" ht="15" x14ac:dyDescent="0.2">
      <c r="A39" s="92" t="s">
        <v>24</v>
      </c>
      <c r="B39" s="93"/>
      <c r="C39" s="25"/>
      <c r="D39" s="93"/>
      <c r="E39" s="93"/>
      <c r="F39" s="93"/>
      <c r="G39" s="93"/>
      <c r="H39" s="93"/>
      <c r="I39" s="25"/>
      <c r="J39" s="93"/>
      <c r="K39" s="93"/>
      <c r="L39" s="93"/>
      <c r="M39" s="93"/>
      <c r="N39" s="93"/>
      <c r="O39" s="93"/>
      <c r="P39" s="25"/>
      <c r="Q39" s="93"/>
      <c r="R39" s="93"/>
      <c r="S39" s="93"/>
      <c r="T39" s="93"/>
      <c r="U39" s="93"/>
      <c r="V39" s="93"/>
      <c r="W39" s="94"/>
    </row>
    <row r="40" spans="1:23" ht="30" x14ac:dyDescent="0.2">
      <c r="A40" s="51" t="s">
        <v>42</v>
      </c>
      <c r="B40" s="13">
        <v>0</v>
      </c>
      <c r="C40" s="22"/>
      <c r="D40" s="13">
        <v>30000</v>
      </c>
      <c r="E40" s="13">
        <v>30000</v>
      </c>
      <c r="F40" s="13">
        <v>30000</v>
      </c>
      <c r="G40" s="13">
        <v>30000</v>
      </c>
      <c r="H40" s="13">
        <v>16000</v>
      </c>
      <c r="I40" s="22"/>
      <c r="J40" s="13">
        <v>0</v>
      </c>
      <c r="K40" s="13">
        <v>0</v>
      </c>
      <c r="L40" s="13">
        <v>0</v>
      </c>
      <c r="M40" s="13">
        <v>0</v>
      </c>
      <c r="N40" s="13">
        <v>0</v>
      </c>
      <c r="O40" s="137">
        <v>0</v>
      </c>
      <c r="P40" s="22"/>
      <c r="Q40" s="13">
        <v>0</v>
      </c>
      <c r="R40" s="13">
        <v>0</v>
      </c>
      <c r="S40" s="13">
        <v>0</v>
      </c>
      <c r="T40" s="13">
        <v>0</v>
      </c>
      <c r="U40" s="13">
        <v>0</v>
      </c>
      <c r="V40" s="13">
        <v>0</v>
      </c>
      <c r="W40" s="95">
        <v>2000</v>
      </c>
    </row>
    <row r="41" spans="1:23" ht="60" x14ac:dyDescent="0.2">
      <c r="A41" s="113" t="s">
        <v>115</v>
      </c>
      <c r="B41" s="59">
        <v>0</v>
      </c>
      <c r="C41" s="60"/>
      <c r="D41" s="59">
        <v>0</v>
      </c>
      <c r="E41" s="59">
        <v>0</v>
      </c>
      <c r="F41" s="59">
        <v>0</v>
      </c>
      <c r="G41" s="59">
        <v>0</v>
      </c>
      <c r="H41" s="59">
        <v>0</v>
      </c>
      <c r="I41" s="60"/>
      <c r="J41" s="59">
        <v>0</v>
      </c>
      <c r="K41" s="59">
        <v>0</v>
      </c>
      <c r="L41" s="59">
        <v>0</v>
      </c>
      <c r="M41" s="59">
        <v>7789</v>
      </c>
      <c r="N41" s="59">
        <v>7789</v>
      </c>
      <c r="O41" s="138">
        <f>290.65+1557.8+59.15</f>
        <v>1907.6</v>
      </c>
      <c r="P41" s="60"/>
      <c r="Q41" s="59">
        <v>0</v>
      </c>
      <c r="R41" s="59">
        <v>0</v>
      </c>
      <c r="S41" s="59">
        <v>0</v>
      </c>
      <c r="T41" s="59">
        <v>7789</v>
      </c>
      <c r="U41" s="59">
        <v>7789</v>
      </c>
      <c r="V41" s="59">
        <v>7789</v>
      </c>
      <c r="W41" s="114">
        <v>2900</v>
      </c>
    </row>
    <row r="42" spans="1:23" ht="15" x14ac:dyDescent="0.2">
      <c r="A42" s="111" t="s">
        <v>43</v>
      </c>
      <c r="B42" s="106">
        <v>0</v>
      </c>
      <c r="C42" s="69"/>
      <c r="D42" s="106">
        <v>0</v>
      </c>
      <c r="E42" s="106">
        <v>0</v>
      </c>
      <c r="F42" s="106">
        <v>0</v>
      </c>
      <c r="G42" s="106">
        <v>0</v>
      </c>
      <c r="H42" s="106">
        <v>0</v>
      </c>
      <c r="I42" s="69"/>
      <c r="J42" s="106">
        <v>0</v>
      </c>
      <c r="K42" s="106">
        <v>0</v>
      </c>
      <c r="L42" s="106">
        <v>0</v>
      </c>
      <c r="M42" s="106">
        <v>0</v>
      </c>
      <c r="N42" s="106">
        <v>3600</v>
      </c>
      <c r="O42" s="68">
        <v>4224.97</v>
      </c>
      <c r="P42" s="69"/>
      <c r="Q42" s="106">
        <v>0</v>
      </c>
      <c r="R42" s="106">
        <v>0</v>
      </c>
      <c r="S42" s="106">
        <v>0</v>
      </c>
      <c r="T42" s="106">
        <v>0</v>
      </c>
      <c r="U42" s="106">
        <v>3600</v>
      </c>
      <c r="V42" s="106">
        <v>3600</v>
      </c>
      <c r="W42" s="112">
        <v>2300</v>
      </c>
    </row>
    <row r="43" spans="1:23" ht="60.75" x14ac:dyDescent="0.2">
      <c r="A43" s="116" t="s">
        <v>44</v>
      </c>
      <c r="B43" s="59">
        <v>0</v>
      </c>
      <c r="C43" s="60"/>
      <c r="D43" s="59">
        <v>0</v>
      </c>
      <c r="E43" s="59">
        <v>0</v>
      </c>
      <c r="F43" s="59">
        <v>0</v>
      </c>
      <c r="G43" s="59">
        <v>0</v>
      </c>
      <c r="H43" s="59">
        <v>0</v>
      </c>
      <c r="I43" s="60"/>
      <c r="J43" s="59">
        <v>0</v>
      </c>
      <c r="K43" s="59">
        <v>0</v>
      </c>
      <c r="L43" s="59">
        <v>0</v>
      </c>
      <c r="M43" s="59">
        <v>0</v>
      </c>
      <c r="N43" s="59">
        <v>0</v>
      </c>
      <c r="O43" s="138">
        <v>0</v>
      </c>
      <c r="P43" s="60"/>
      <c r="Q43" s="59">
        <v>0</v>
      </c>
      <c r="R43" s="59">
        <v>0</v>
      </c>
      <c r="S43" s="59">
        <v>0</v>
      </c>
      <c r="T43" s="59">
        <v>0</v>
      </c>
      <c r="U43" s="59">
        <v>0</v>
      </c>
      <c r="V43" s="59">
        <v>0</v>
      </c>
      <c r="W43" s="114"/>
    </row>
    <row r="44" spans="1:23" ht="15" x14ac:dyDescent="0.2">
      <c r="A44" s="117" t="s">
        <v>45</v>
      </c>
      <c r="B44" s="118">
        <v>0</v>
      </c>
      <c r="C44" s="119"/>
      <c r="D44" s="118">
        <v>0</v>
      </c>
      <c r="E44" s="118">
        <v>0</v>
      </c>
      <c r="F44" s="118">
        <v>0</v>
      </c>
      <c r="G44" s="118">
        <v>2112</v>
      </c>
      <c r="H44" s="118">
        <v>0</v>
      </c>
      <c r="I44" s="119"/>
      <c r="J44" s="118">
        <v>0</v>
      </c>
      <c r="K44" s="118">
        <v>0</v>
      </c>
      <c r="L44" s="118">
        <v>0</v>
      </c>
      <c r="M44" s="118">
        <v>2112</v>
      </c>
      <c r="N44" s="118">
        <v>2112</v>
      </c>
      <c r="O44" s="139">
        <v>381.92</v>
      </c>
      <c r="P44" s="119"/>
      <c r="Q44" s="118">
        <v>0</v>
      </c>
      <c r="R44" s="118">
        <v>0</v>
      </c>
      <c r="S44" s="118">
        <v>0</v>
      </c>
      <c r="T44" s="118">
        <v>2112</v>
      </c>
      <c r="U44" s="118">
        <v>2112</v>
      </c>
      <c r="V44" s="118">
        <v>2112</v>
      </c>
      <c r="W44" s="120">
        <v>2300</v>
      </c>
    </row>
    <row r="45" spans="1:23" ht="15" x14ac:dyDescent="0.2">
      <c r="A45" s="117" t="s">
        <v>46</v>
      </c>
      <c r="B45" s="118">
        <v>0</v>
      </c>
      <c r="C45" s="119"/>
      <c r="D45" s="118">
        <v>0</v>
      </c>
      <c r="E45" s="118">
        <v>0</v>
      </c>
      <c r="F45" s="118">
        <v>0</v>
      </c>
      <c r="G45" s="118">
        <v>1496</v>
      </c>
      <c r="H45" s="118">
        <v>0</v>
      </c>
      <c r="I45" s="119"/>
      <c r="J45" s="118">
        <v>0</v>
      </c>
      <c r="K45" s="118">
        <v>0</v>
      </c>
      <c r="L45" s="118">
        <v>0</v>
      </c>
      <c r="M45" s="118">
        <v>1496</v>
      </c>
      <c r="N45" s="118">
        <v>1496</v>
      </c>
      <c r="O45" s="139">
        <v>0</v>
      </c>
      <c r="P45" s="119"/>
      <c r="Q45" s="118">
        <v>0</v>
      </c>
      <c r="R45" s="118">
        <v>0</v>
      </c>
      <c r="S45" s="118">
        <v>0</v>
      </c>
      <c r="T45" s="118">
        <v>1496</v>
      </c>
      <c r="U45" s="118">
        <v>1496</v>
      </c>
      <c r="V45" s="118">
        <v>1496</v>
      </c>
      <c r="W45" s="120">
        <v>2200</v>
      </c>
    </row>
    <row r="46" spans="1:23" ht="15" x14ac:dyDescent="0.2">
      <c r="A46" s="115" t="s">
        <v>47</v>
      </c>
      <c r="B46" s="106">
        <v>0</v>
      </c>
      <c r="C46" s="69"/>
      <c r="D46" s="106">
        <v>0</v>
      </c>
      <c r="E46" s="106">
        <v>0</v>
      </c>
      <c r="F46" s="106">
        <v>0</v>
      </c>
      <c r="G46" s="106">
        <v>1200</v>
      </c>
      <c r="H46" s="106">
        <v>0</v>
      </c>
      <c r="I46" s="69"/>
      <c r="J46" s="106">
        <v>0</v>
      </c>
      <c r="K46" s="106">
        <v>0</v>
      </c>
      <c r="L46" s="106">
        <v>0</v>
      </c>
      <c r="M46" s="106">
        <v>1200</v>
      </c>
      <c r="N46" s="106">
        <v>1200</v>
      </c>
      <c r="O46" s="68">
        <f>474.8+829.79+949.6</f>
        <v>2254.19</v>
      </c>
      <c r="P46" s="69"/>
      <c r="Q46" s="106">
        <v>0</v>
      </c>
      <c r="R46" s="106">
        <v>0</v>
      </c>
      <c r="S46" s="106">
        <v>0</v>
      </c>
      <c r="T46" s="106">
        <v>1200</v>
      </c>
      <c r="U46" s="106">
        <v>1200</v>
      </c>
      <c r="V46" s="106">
        <v>1200</v>
      </c>
      <c r="W46" s="112">
        <v>2900</v>
      </c>
    </row>
    <row r="47" spans="1:23" ht="31.5" x14ac:dyDescent="0.2">
      <c r="A47" s="57" t="s">
        <v>48</v>
      </c>
      <c r="B47" s="13">
        <v>0</v>
      </c>
      <c r="C47" s="22"/>
      <c r="D47" s="13">
        <v>0</v>
      </c>
      <c r="E47" s="13">
        <v>0</v>
      </c>
      <c r="F47" s="13">
        <v>0</v>
      </c>
      <c r="G47" s="13">
        <v>0</v>
      </c>
      <c r="H47" s="13">
        <v>0</v>
      </c>
      <c r="I47" s="22"/>
      <c r="J47" s="13">
        <v>0</v>
      </c>
      <c r="K47" s="13">
        <v>0</v>
      </c>
      <c r="L47" s="13">
        <v>0</v>
      </c>
      <c r="M47" s="13">
        <v>0</v>
      </c>
      <c r="N47" s="13">
        <v>0</v>
      </c>
      <c r="O47" s="137">
        <v>0</v>
      </c>
      <c r="P47" s="22"/>
      <c r="Q47" s="13">
        <v>0</v>
      </c>
      <c r="R47" s="13">
        <v>0</v>
      </c>
      <c r="S47" s="13">
        <v>0</v>
      </c>
      <c r="T47" s="13">
        <v>0</v>
      </c>
      <c r="U47" s="13">
        <v>0</v>
      </c>
      <c r="V47" s="13">
        <v>0</v>
      </c>
      <c r="W47" s="95"/>
    </row>
    <row r="48" spans="1:23" ht="15" x14ac:dyDescent="0.2">
      <c r="A48" s="54" t="s">
        <v>49</v>
      </c>
      <c r="B48" s="13">
        <v>0</v>
      </c>
      <c r="C48" s="22"/>
      <c r="D48" s="13">
        <v>0</v>
      </c>
      <c r="E48" s="13">
        <v>0</v>
      </c>
      <c r="F48" s="13">
        <v>0</v>
      </c>
      <c r="G48" s="13">
        <v>0</v>
      </c>
      <c r="H48" s="13">
        <v>4901.68</v>
      </c>
      <c r="I48" s="22"/>
      <c r="J48" s="13">
        <v>0</v>
      </c>
      <c r="K48" s="13">
        <v>0</v>
      </c>
      <c r="L48" s="13">
        <v>0</v>
      </c>
      <c r="M48" s="13">
        <v>0</v>
      </c>
      <c r="N48" s="13">
        <v>0</v>
      </c>
      <c r="O48" s="137">
        <v>271.66000000000003</v>
      </c>
      <c r="P48" s="22"/>
      <c r="Q48" s="13">
        <v>0</v>
      </c>
      <c r="R48" s="13">
        <v>0</v>
      </c>
      <c r="S48" s="13">
        <v>0</v>
      </c>
      <c r="T48" s="13">
        <v>0</v>
      </c>
      <c r="U48" s="13">
        <v>0</v>
      </c>
      <c r="V48" s="13">
        <v>0</v>
      </c>
      <c r="W48" s="95">
        <v>2300</v>
      </c>
    </row>
    <row r="49" spans="1:23" ht="15" x14ac:dyDescent="0.2">
      <c r="A49" s="54" t="s">
        <v>50</v>
      </c>
      <c r="B49" s="13">
        <v>0</v>
      </c>
      <c r="C49" s="22"/>
      <c r="D49" s="13">
        <v>0</v>
      </c>
      <c r="E49" s="13">
        <v>0</v>
      </c>
      <c r="F49" s="13">
        <v>0</v>
      </c>
      <c r="G49" s="13">
        <v>0</v>
      </c>
      <c r="H49" s="13">
        <v>531.15</v>
      </c>
      <c r="I49" s="22"/>
      <c r="J49" s="13">
        <v>0</v>
      </c>
      <c r="K49" s="13">
        <v>0</v>
      </c>
      <c r="L49" s="13">
        <v>0</v>
      </c>
      <c r="M49" s="13">
        <v>0</v>
      </c>
      <c r="N49" s="13">
        <v>0</v>
      </c>
      <c r="O49" s="137">
        <v>6857.9</v>
      </c>
      <c r="P49" s="22"/>
      <c r="Q49" s="13">
        <v>0</v>
      </c>
      <c r="R49" s="13">
        <v>0</v>
      </c>
      <c r="S49" s="13">
        <v>0</v>
      </c>
      <c r="T49" s="13">
        <v>0</v>
      </c>
      <c r="U49" s="13">
        <v>0</v>
      </c>
      <c r="V49" s="13">
        <v>0</v>
      </c>
      <c r="W49" s="95">
        <v>2400</v>
      </c>
    </row>
    <row r="50" spans="1:23" ht="15.75" thickBot="1" x14ac:dyDescent="0.25">
      <c r="A50" s="96" t="s">
        <v>51</v>
      </c>
      <c r="B50" s="97">
        <v>0</v>
      </c>
      <c r="C50" s="98"/>
      <c r="D50" s="97">
        <v>0</v>
      </c>
      <c r="E50" s="97">
        <v>0</v>
      </c>
      <c r="F50" s="97">
        <v>0</v>
      </c>
      <c r="G50" s="97">
        <v>0</v>
      </c>
      <c r="H50" s="97">
        <v>2485.4299999999998</v>
      </c>
      <c r="I50" s="98"/>
      <c r="J50" s="97">
        <v>0</v>
      </c>
      <c r="K50" s="97">
        <v>0</v>
      </c>
      <c r="L50" s="97">
        <v>0</v>
      </c>
      <c r="M50" s="97">
        <v>0</v>
      </c>
      <c r="N50" s="97">
        <v>0</v>
      </c>
      <c r="O50" s="140">
        <v>308.76</v>
      </c>
      <c r="P50" s="98"/>
      <c r="Q50" s="97">
        <v>0</v>
      </c>
      <c r="R50" s="97">
        <v>0</v>
      </c>
      <c r="S50" s="97">
        <v>0</v>
      </c>
      <c r="T50" s="97">
        <v>0</v>
      </c>
      <c r="U50" s="97">
        <v>0</v>
      </c>
      <c r="V50" s="97">
        <v>0</v>
      </c>
      <c r="W50" s="99">
        <v>2900</v>
      </c>
    </row>
    <row r="51" spans="1:23" ht="30.75" thickBot="1" x14ac:dyDescent="0.25">
      <c r="A51" s="90" t="s">
        <v>18</v>
      </c>
      <c r="B51" s="91">
        <f>SUM(B39:B50)</f>
        <v>0</v>
      </c>
      <c r="C51" s="84"/>
      <c r="D51" s="91">
        <f>SUM(D39:D50)</f>
        <v>30000</v>
      </c>
      <c r="E51" s="91">
        <f>SUM(E39:E50)</f>
        <v>30000</v>
      </c>
      <c r="F51" s="91">
        <f>SUM(F39:F50)</f>
        <v>30000</v>
      </c>
      <c r="G51" s="91">
        <f>SUM(G39:G50)</f>
        <v>34808</v>
      </c>
      <c r="H51" s="91">
        <f>SUM(H39:H50)</f>
        <v>23918.260000000002</v>
      </c>
      <c r="I51" s="84"/>
      <c r="J51" s="91">
        <f t="shared" ref="J51:O51" si="2">SUM(J39:J50)</f>
        <v>0</v>
      </c>
      <c r="K51" s="91">
        <f t="shared" si="2"/>
        <v>0</v>
      </c>
      <c r="L51" s="91">
        <f t="shared" si="2"/>
        <v>0</v>
      </c>
      <c r="M51" s="91">
        <f t="shared" si="2"/>
        <v>12597</v>
      </c>
      <c r="N51" s="91">
        <f t="shared" si="2"/>
        <v>16197</v>
      </c>
      <c r="O51" s="91">
        <f t="shared" si="2"/>
        <v>16207</v>
      </c>
      <c r="P51" s="84"/>
      <c r="Q51" s="91">
        <f t="shared" ref="Q51:V51" si="3">SUM(Q39:Q50)</f>
        <v>0</v>
      </c>
      <c r="R51" s="91">
        <f t="shared" si="3"/>
        <v>0</v>
      </c>
      <c r="S51" s="91">
        <f t="shared" si="3"/>
        <v>0</v>
      </c>
      <c r="T51" s="91">
        <f t="shared" si="3"/>
        <v>12597</v>
      </c>
      <c r="U51" s="91">
        <f t="shared" si="3"/>
        <v>16197</v>
      </c>
      <c r="V51" s="91">
        <f t="shared" si="3"/>
        <v>16197</v>
      </c>
      <c r="W51" s="80" t="s">
        <v>3</v>
      </c>
    </row>
    <row r="52" spans="1:23" ht="15" x14ac:dyDescent="0.2">
      <c r="A52" s="61" t="s">
        <v>52</v>
      </c>
      <c r="B52" s="15"/>
      <c r="C52" s="21"/>
      <c r="D52" s="15"/>
      <c r="E52" s="15"/>
      <c r="F52" s="15"/>
      <c r="G52" s="15"/>
      <c r="H52" s="15"/>
      <c r="I52" s="21"/>
      <c r="J52" s="15"/>
      <c r="K52" s="15"/>
      <c r="L52" s="15"/>
      <c r="M52" s="15"/>
      <c r="N52" s="15"/>
      <c r="O52" s="15"/>
      <c r="P52" s="21"/>
      <c r="Q52" s="15"/>
      <c r="R52" s="15"/>
      <c r="S52" s="15"/>
      <c r="T52" s="15"/>
      <c r="U52" s="15"/>
      <c r="V52" s="15"/>
      <c r="W52" s="50"/>
    </row>
    <row r="53" spans="1:23" ht="15" x14ac:dyDescent="0.2">
      <c r="A53" s="27" t="s">
        <v>53</v>
      </c>
      <c r="B53" s="26">
        <v>0</v>
      </c>
      <c r="C53" s="24"/>
      <c r="D53" s="26">
        <v>36493</v>
      </c>
      <c r="E53" s="26">
        <v>36493</v>
      </c>
      <c r="F53" s="26">
        <v>36493</v>
      </c>
      <c r="G53" s="26">
        <v>36493</v>
      </c>
      <c r="H53" s="26">
        <v>37073</v>
      </c>
      <c r="I53" s="24"/>
      <c r="J53" s="26">
        <v>25545</v>
      </c>
      <c r="K53" s="26">
        <v>25545</v>
      </c>
      <c r="L53" s="26">
        <v>25545</v>
      </c>
      <c r="M53" s="26">
        <v>25545</v>
      </c>
      <c r="N53" s="26">
        <v>23072</v>
      </c>
      <c r="O53" s="26">
        <v>5595</v>
      </c>
      <c r="P53" s="24"/>
      <c r="Q53" s="26">
        <v>25545</v>
      </c>
      <c r="R53" s="26">
        <v>25545</v>
      </c>
      <c r="S53" s="26">
        <v>25545</v>
      </c>
      <c r="T53" s="26">
        <v>25545</v>
      </c>
      <c r="U53" s="26">
        <v>23072</v>
      </c>
      <c r="V53" s="26">
        <v>23072</v>
      </c>
      <c r="W53" s="50">
        <v>3000</v>
      </c>
    </row>
    <row r="54" spans="1:23" ht="15" x14ac:dyDescent="0.2">
      <c r="A54" s="32" t="s">
        <v>54</v>
      </c>
      <c r="B54" s="26">
        <v>0</v>
      </c>
      <c r="C54" s="24"/>
      <c r="D54" s="26">
        <v>3528</v>
      </c>
      <c r="E54" s="26">
        <v>3528</v>
      </c>
      <c r="F54" s="26">
        <v>3528</v>
      </c>
      <c r="G54" s="26">
        <v>3528</v>
      </c>
      <c r="H54" s="26">
        <v>2045</v>
      </c>
      <c r="I54" s="24"/>
      <c r="J54" s="26">
        <v>0</v>
      </c>
      <c r="K54" s="26">
        <v>0</v>
      </c>
      <c r="L54" s="26">
        <v>0</v>
      </c>
      <c r="M54" s="26">
        <v>0</v>
      </c>
      <c r="N54" s="26">
        <v>0</v>
      </c>
      <c r="O54" s="26">
        <v>0</v>
      </c>
      <c r="P54" s="24"/>
      <c r="Q54" s="26">
        <v>0</v>
      </c>
      <c r="R54" s="26">
        <v>0</v>
      </c>
      <c r="S54" s="26">
        <v>0</v>
      </c>
      <c r="T54" s="26">
        <v>0</v>
      </c>
      <c r="U54" s="26">
        <v>0</v>
      </c>
      <c r="V54" s="26">
        <v>0</v>
      </c>
      <c r="W54" s="50">
        <v>3000</v>
      </c>
    </row>
    <row r="55" spans="1:23" ht="15" customHeight="1" x14ac:dyDescent="0.2">
      <c r="A55" s="32" t="s">
        <v>116</v>
      </c>
      <c r="B55" s="26">
        <v>0</v>
      </c>
      <c r="C55" s="24"/>
      <c r="D55" s="26">
        <v>0</v>
      </c>
      <c r="E55" s="26">
        <v>0</v>
      </c>
      <c r="F55" s="26">
        <v>0</v>
      </c>
      <c r="G55" s="26">
        <v>0</v>
      </c>
      <c r="H55" s="26">
        <v>0</v>
      </c>
      <c r="I55" s="24"/>
      <c r="J55" s="26">
        <v>0</v>
      </c>
      <c r="K55" s="26">
        <v>0</v>
      </c>
      <c r="L55" s="26">
        <v>0</v>
      </c>
      <c r="M55" s="26">
        <v>1893</v>
      </c>
      <c r="N55" s="26">
        <v>1893</v>
      </c>
      <c r="O55" s="26">
        <v>285.25</v>
      </c>
      <c r="P55" s="24"/>
      <c r="Q55" s="26">
        <v>0</v>
      </c>
      <c r="R55" s="26">
        <v>0</v>
      </c>
      <c r="S55" s="26">
        <v>0</v>
      </c>
      <c r="T55" s="26">
        <v>1893</v>
      </c>
      <c r="U55" s="26">
        <v>1893</v>
      </c>
      <c r="V55" s="26">
        <v>1893</v>
      </c>
      <c r="W55" s="50">
        <v>3000</v>
      </c>
    </row>
    <row r="56" spans="1:23" ht="15" x14ac:dyDescent="0.2">
      <c r="A56" s="32" t="s">
        <v>55</v>
      </c>
      <c r="B56" s="26">
        <v>0</v>
      </c>
      <c r="C56" s="24"/>
      <c r="D56" s="26">
        <v>0</v>
      </c>
      <c r="E56" s="26">
        <v>0</v>
      </c>
      <c r="F56" s="26">
        <v>0</v>
      </c>
      <c r="G56" s="26">
        <v>0</v>
      </c>
      <c r="H56" s="26">
        <v>0</v>
      </c>
      <c r="I56" s="24"/>
      <c r="J56" s="26">
        <v>0</v>
      </c>
      <c r="K56" s="26">
        <v>0</v>
      </c>
      <c r="L56" s="26">
        <v>0</v>
      </c>
      <c r="M56" s="26">
        <v>0</v>
      </c>
      <c r="N56" s="26">
        <v>566</v>
      </c>
      <c r="O56" s="26">
        <f>288.73+13.6+765.68</f>
        <v>1068.01</v>
      </c>
      <c r="P56" s="24"/>
      <c r="Q56" s="26">
        <v>0</v>
      </c>
      <c r="R56" s="26">
        <v>0</v>
      </c>
      <c r="S56" s="26">
        <v>0</v>
      </c>
      <c r="T56" s="26">
        <v>0</v>
      </c>
      <c r="U56" s="26">
        <v>566</v>
      </c>
      <c r="V56" s="26">
        <v>566</v>
      </c>
      <c r="W56" s="50">
        <v>3000</v>
      </c>
    </row>
    <row r="57" spans="1:23" ht="15" x14ac:dyDescent="0.2">
      <c r="A57" s="32" t="s">
        <v>56</v>
      </c>
      <c r="B57" s="26">
        <v>0</v>
      </c>
      <c r="C57" s="24"/>
      <c r="D57" s="26">
        <v>24191</v>
      </c>
      <c r="E57" s="26">
        <v>24191</v>
      </c>
      <c r="F57" s="26">
        <v>24191</v>
      </c>
      <c r="G57" s="26">
        <v>15270</v>
      </c>
      <c r="H57" s="26">
        <v>23968.94</v>
      </c>
      <c r="I57" s="24"/>
      <c r="J57" s="26">
        <v>24191</v>
      </c>
      <c r="K57" s="26">
        <v>24191</v>
      </c>
      <c r="L57" s="26">
        <v>24191</v>
      </c>
      <c r="M57" s="26">
        <v>15270</v>
      </c>
      <c r="N57" s="26">
        <v>19478</v>
      </c>
      <c r="O57" s="26">
        <f>21391+14356.11</f>
        <v>35747.11</v>
      </c>
      <c r="P57" s="24"/>
      <c r="Q57" s="26">
        <v>24191</v>
      </c>
      <c r="R57" s="26">
        <v>24191</v>
      </c>
      <c r="S57" s="26">
        <v>24191</v>
      </c>
      <c r="T57" s="26">
        <v>15270</v>
      </c>
      <c r="U57" s="26">
        <v>19478</v>
      </c>
      <c r="V57" s="26">
        <v>19478</v>
      </c>
      <c r="W57" s="50">
        <v>3000</v>
      </c>
    </row>
    <row r="58" spans="1:23" ht="15" x14ac:dyDescent="0.2">
      <c r="A58" s="32" t="s">
        <v>57</v>
      </c>
      <c r="B58" s="26">
        <v>0</v>
      </c>
      <c r="C58" s="24"/>
      <c r="D58" s="26">
        <v>5583</v>
      </c>
      <c r="E58" s="26">
        <v>5583</v>
      </c>
      <c r="F58" s="26">
        <v>5583</v>
      </c>
      <c r="G58" s="26">
        <v>5583</v>
      </c>
      <c r="H58" s="26">
        <v>7449</v>
      </c>
      <c r="I58" s="24"/>
      <c r="J58" s="26">
        <v>10485</v>
      </c>
      <c r="K58" s="26">
        <v>10485</v>
      </c>
      <c r="L58" s="26">
        <v>10485</v>
      </c>
      <c r="M58" s="26">
        <v>5583</v>
      </c>
      <c r="N58" s="26">
        <v>5583</v>
      </c>
      <c r="O58" s="142">
        <f>31.79+1223.96+48.23+10825</f>
        <v>12128.98</v>
      </c>
      <c r="P58" s="24"/>
      <c r="Q58" s="26">
        <v>10485</v>
      </c>
      <c r="R58" s="26">
        <v>10485</v>
      </c>
      <c r="S58" s="26">
        <v>10485</v>
      </c>
      <c r="T58" s="26">
        <v>5583</v>
      </c>
      <c r="U58" s="26">
        <v>5583</v>
      </c>
      <c r="V58" s="26">
        <v>5583</v>
      </c>
      <c r="W58" s="50">
        <v>3000</v>
      </c>
    </row>
    <row r="59" spans="1:23" ht="15" x14ac:dyDescent="0.2">
      <c r="A59" s="32" t="s">
        <v>58</v>
      </c>
      <c r="B59" s="26">
        <v>0</v>
      </c>
      <c r="C59" s="24"/>
      <c r="D59" s="26">
        <v>0</v>
      </c>
      <c r="E59" s="26">
        <v>0</v>
      </c>
      <c r="F59" s="26">
        <v>0</v>
      </c>
      <c r="G59" s="26">
        <v>9899</v>
      </c>
      <c r="H59" s="26">
        <v>0</v>
      </c>
      <c r="I59" s="24"/>
      <c r="J59" s="26">
        <v>0</v>
      </c>
      <c r="K59" s="26">
        <v>0</v>
      </c>
      <c r="L59" s="26">
        <v>0</v>
      </c>
      <c r="M59" s="26">
        <v>11484</v>
      </c>
      <c r="N59" s="26">
        <v>11484</v>
      </c>
      <c r="O59" s="142">
        <f>81.86+352.1+3328</f>
        <v>3761.96</v>
      </c>
      <c r="P59" s="24"/>
      <c r="Q59" s="26">
        <v>0</v>
      </c>
      <c r="R59" s="26">
        <v>0</v>
      </c>
      <c r="S59" s="26">
        <v>0</v>
      </c>
      <c r="T59" s="26">
        <v>11484</v>
      </c>
      <c r="U59" s="26">
        <v>11484</v>
      </c>
      <c r="V59" s="26">
        <v>11484</v>
      </c>
      <c r="W59" s="50">
        <v>3000</v>
      </c>
    </row>
    <row r="60" spans="1:23" ht="15" x14ac:dyDescent="0.2">
      <c r="A60" s="32" t="s">
        <v>59</v>
      </c>
      <c r="B60" s="26">
        <v>0</v>
      </c>
      <c r="C60" s="24"/>
      <c r="D60" s="26">
        <v>3271</v>
      </c>
      <c r="E60" s="26">
        <v>3271</v>
      </c>
      <c r="F60" s="26">
        <v>3271</v>
      </c>
      <c r="G60" s="26">
        <v>3271</v>
      </c>
      <c r="H60" s="26">
        <v>2790</v>
      </c>
      <c r="I60" s="24"/>
      <c r="J60" s="26">
        <v>4907</v>
      </c>
      <c r="K60" s="26">
        <v>4907</v>
      </c>
      <c r="L60" s="26">
        <v>4907</v>
      </c>
      <c r="M60" s="26">
        <v>4907</v>
      </c>
      <c r="N60" s="26">
        <v>4907</v>
      </c>
      <c r="O60" s="26">
        <v>1293</v>
      </c>
      <c r="P60" s="24"/>
      <c r="Q60" s="26">
        <v>4907</v>
      </c>
      <c r="R60" s="26">
        <v>4907</v>
      </c>
      <c r="S60" s="26">
        <v>4907</v>
      </c>
      <c r="T60" s="26">
        <v>4907</v>
      </c>
      <c r="U60" s="26">
        <v>4907</v>
      </c>
      <c r="V60" s="26">
        <v>4907</v>
      </c>
      <c r="W60" s="50">
        <v>3000</v>
      </c>
    </row>
    <row r="61" spans="1:23" ht="15" x14ac:dyDescent="0.2">
      <c r="A61" s="32" t="s">
        <v>60</v>
      </c>
      <c r="B61" s="26">
        <v>0</v>
      </c>
      <c r="C61" s="24"/>
      <c r="D61" s="26">
        <v>24952</v>
      </c>
      <c r="E61" s="26">
        <v>24952</v>
      </c>
      <c r="F61" s="26">
        <v>24952</v>
      </c>
      <c r="G61" s="26">
        <v>24952</v>
      </c>
      <c r="H61" s="26">
        <v>24187</v>
      </c>
      <c r="I61" s="24"/>
      <c r="J61" s="26">
        <v>24952</v>
      </c>
      <c r="K61" s="26">
        <v>24952</v>
      </c>
      <c r="L61" s="26">
        <v>24952</v>
      </c>
      <c r="M61" s="26">
        <v>24952</v>
      </c>
      <c r="N61" s="26">
        <v>24952</v>
      </c>
      <c r="O61" s="26">
        <v>24112.12</v>
      </c>
      <c r="P61" s="24"/>
      <c r="Q61" s="26">
        <v>24952</v>
      </c>
      <c r="R61" s="26">
        <v>24952</v>
      </c>
      <c r="S61" s="26">
        <v>24952</v>
      </c>
      <c r="T61" s="26">
        <v>24952</v>
      </c>
      <c r="U61" s="26">
        <v>24952</v>
      </c>
      <c r="V61" s="26">
        <v>24952</v>
      </c>
      <c r="W61" s="50">
        <v>3000</v>
      </c>
    </row>
    <row r="62" spans="1:23" ht="43.5" x14ac:dyDescent="0.2">
      <c r="A62" s="32" t="s">
        <v>114</v>
      </c>
      <c r="B62" s="26">
        <v>0</v>
      </c>
      <c r="C62" s="24"/>
      <c r="D62" s="26">
        <v>45706</v>
      </c>
      <c r="E62" s="26">
        <v>45706</v>
      </c>
      <c r="F62" s="26">
        <v>45706</v>
      </c>
      <c r="G62" s="26">
        <v>45706</v>
      </c>
      <c r="H62" s="26">
        <v>47376</v>
      </c>
      <c r="I62" s="24"/>
      <c r="J62" s="26">
        <v>45706</v>
      </c>
      <c r="K62" s="26">
        <v>45706</v>
      </c>
      <c r="L62" s="26">
        <v>45706</v>
      </c>
      <c r="M62" s="26">
        <v>45706</v>
      </c>
      <c r="N62" s="26">
        <v>45706</v>
      </c>
      <c r="O62" s="26">
        <v>29920.09</v>
      </c>
      <c r="P62" s="24"/>
      <c r="Q62" s="26">
        <v>45706</v>
      </c>
      <c r="R62" s="26">
        <v>45706</v>
      </c>
      <c r="S62" s="26">
        <v>45706</v>
      </c>
      <c r="T62" s="26">
        <v>45706</v>
      </c>
      <c r="U62" s="26">
        <v>45706</v>
      </c>
      <c r="V62" s="26">
        <v>45706</v>
      </c>
      <c r="W62" s="50">
        <v>3000</v>
      </c>
    </row>
    <row r="63" spans="1:23" ht="15" x14ac:dyDescent="0.2">
      <c r="A63" s="32" t="s">
        <v>61</v>
      </c>
      <c r="B63" s="26">
        <v>0</v>
      </c>
      <c r="C63" s="24"/>
      <c r="D63" s="26">
        <v>3533</v>
      </c>
      <c r="E63" s="26">
        <v>3533</v>
      </c>
      <c r="F63" s="26">
        <v>3533</v>
      </c>
      <c r="G63" s="26">
        <v>3533</v>
      </c>
      <c r="H63" s="26">
        <v>3612</v>
      </c>
      <c r="I63" s="24"/>
      <c r="J63" s="26">
        <v>5299</v>
      </c>
      <c r="K63" s="26">
        <v>5299</v>
      </c>
      <c r="L63" s="26">
        <v>5299</v>
      </c>
      <c r="M63" s="26">
        <v>5299</v>
      </c>
      <c r="N63" s="26">
        <v>5299</v>
      </c>
      <c r="O63" s="26">
        <v>5559</v>
      </c>
      <c r="P63" s="24"/>
      <c r="Q63" s="26">
        <v>5299</v>
      </c>
      <c r="R63" s="26">
        <v>5299</v>
      </c>
      <c r="S63" s="26">
        <v>5299</v>
      </c>
      <c r="T63" s="26">
        <v>5299</v>
      </c>
      <c r="U63" s="26">
        <v>5299</v>
      </c>
      <c r="V63" s="26">
        <v>5299</v>
      </c>
      <c r="W63" s="50">
        <v>3000</v>
      </c>
    </row>
    <row r="64" spans="1:23" ht="15" x14ac:dyDescent="0.2">
      <c r="A64" s="32" t="s">
        <v>62</v>
      </c>
      <c r="B64" s="26">
        <v>0</v>
      </c>
      <c r="C64" s="24"/>
      <c r="D64" s="26">
        <v>23588</v>
      </c>
      <c r="E64" s="26">
        <v>23588</v>
      </c>
      <c r="F64" s="26">
        <v>23588</v>
      </c>
      <c r="G64" s="26">
        <v>23588</v>
      </c>
      <c r="H64" s="26">
        <v>25583</v>
      </c>
      <c r="I64" s="24"/>
      <c r="J64" s="26">
        <v>23588</v>
      </c>
      <c r="K64" s="26">
        <v>23588</v>
      </c>
      <c r="L64" s="26">
        <v>23588</v>
      </c>
      <c r="M64" s="26">
        <v>23588</v>
      </c>
      <c r="N64" s="26">
        <v>23588</v>
      </c>
      <c r="O64" s="26">
        <v>25649.98</v>
      </c>
      <c r="P64" s="24"/>
      <c r="Q64" s="26">
        <v>23588</v>
      </c>
      <c r="R64" s="26">
        <v>23588</v>
      </c>
      <c r="S64" s="26">
        <v>23588</v>
      </c>
      <c r="T64" s="26">
        <v>23588</v>
      </c>
      <c r="U64" s="26">
        <v>23588</v>
      </c>
      <c r="V64" s="26">
        <v>23588</v>
      </c>
      <c r="W64" s="50">
        <v>3000</v>
      </c>
    </row>
    <row r="65" spans="1:23" ht="15" x14ac:dyDescent="0.2">
      <c r="A65" s="32" t="s">
        <v>63</v>
      </c>
      <c r="B65" s="26">
        <v>0</v>
      </c>
      <c r="C65" s="24"/>
      <c r="D65" s="26">
        <v>24952</v>
      </c>
      <c r="E65" s="26">
        <v>0</v>
      </c>
      <c r="F65" s="26">
        <v>0</v>
      </c>
      <c r="G65" s="26">
        <v>0</v>
      </c>
      <c r="H65" s="26">
        <v>0</v>
      </c>
      <c r="I65" s="24"/>
      <c r="J65" s="26">
        <v>24952</v>
      </c>
      <c r="K65" s="26">
        <v>0</v>
      </c>
      <c r="L65" s="26">
        <v>0</v>
      </c>
      <c r="M65" s="26">
        <v>0</v>
      </c>
      <c r="N65" s="26">
        <v>26538</v>
      </c>
      <c r="O65" s="26">
        <v>0</v>
      </c>
      <c r="P65" s="24"/>
      <c r="Q65" s="26">
        <v>24952</v>
      </c>
      <c r="R65" s="26">
        <v>0</v>
      </c>
      <c r="S65" s="26">
        <v>0</v>
      </c>
      <c r="T65" s="26">
        <v>0</v>
      </c>
      <c r="U65" s="26">
        <v>26538</v>
      </c>
      <c r="V65" s="26">
        <v>26538</v>
      </c>
      <c r="W65" s="50">
        <v>3000</v>
      </c>
    </row>
    <row r="66" spans="1:23" ht="15" x14ac:dyDescent="0.2">
      <c r="A66" s="32" t="s">
        <v>64</v>
      </c>
      <c r="B66" s="26">
        <v>0</v>
      </c>
      <c r="C66" s="24"/>
      <c r="D66" s="26">
        <v>0</v>
      </c>
      <c r="E66" s="26">
        <v>28357</v>
      </c>
      <c r="F66" s="26">
        <v>28357</v>
      </c>
      <c r="G66" s="26">
        <v>28357</v>
      </c>
      <c r="H66" s="26">
        <v>27886</v>
      </c>
      <c r="I66" s="24"/>
      <c r="J66" s="26">
        <v>0</v>
      </c>
      <c r="K66" s="26">
        <v>28357</v>
      </c>
      <c r="L66" s="26">
        <v>28357</v>
      </c>
      <c r="M66" s="26">
        <v>28357</v>
      </c>
      <c r="N66" s="26">
        <v>28357</v>
      </c>
      <c r="O66" s="26">
        <v>36227.9</v>
      </c>
      <c r="P66" s="24"/>
      <c r="Q66" s="26">
        <v>0</v>
      </c>
      <c r="R66" s="26">
        <v>28357</v>
      </c>
      <c r="S66" s="26">
        <v>28357</v>
      </c>
      <c r="T66" s="26">
        <v>28357</v>
      </c>
      <c r="U66" s="26">
        <v>28357</v>
      </c>
      <c r="V66" s="26">
        <v>28357</v>
      </c>
      <c r="W66" s="50">
        <v>3000</v>
      </c>
    </row>
    <row r="67" spans="1:23" ht="15" x14ac:dyDescent="0.2">
      <c r="A67" s="148" t="s">
        <v>119</v>
      </c>
      <c r="B67" s="64">
        <v>0</v>
      </c>
      <c r="C67" s="65"/>
      <c r="D67" s="64">
        <v>0</v>
      </c>
      <c r="E67" s="64">
        <v>0</v>
      </c>
      <c r="F67" s="64">
        <v>0</v>
      </c>
      <c r="G67" s="64">
        <v>0</v>
      </c>
      <c r="H67" s="64">
        <v>0</v>
      </c>
      <c r="I67" s="65"/>
      <c r="J67" s="64">
        <v>0</v>
      </c>
      <c r="K67" s="64">
        <v>0</v>
      </c>
      <c r="L67" s="64">
        <v>0</v>
      </c>
      <c r="M67" s="64">
        <v>0</v>
      </c>
      <c r="N67" s="64">
        <v>0</v>
      </c>
      <c r="O67" s="64">
        <v>0</v>
      </c>
      <c r="P67" s="65"/>
      <c r="Q67" s="64">
        <v>0</v>
      </c>
      <c r="R67" s="64">
        <v>0</v>
      </c>
      <c r="S67" s="64">
        <v>0</v>
      </c>
      <c r="T67" s="64">
        <v>0</v>
      </c>
      <c r="U67" s="64">
        <v>0</v>
      </c>
      <c r="V67" s="147">
        <v>25589</v>
      </c>
      <c r="W67" s="56">
        <v>3000</v>
      </c>
    </row>
    <row r="68" spans="1:23" ht="15.75" thickBot="1" x14ac:dyDescent="0.25">
      <c r="A68" s="63" t="s">
        <v>65</v>
      </c>
      <c r="B68" s="64">
        <v>0</v>
      </c>
      <c r="C68" s="65"/>
      <c r="D68" s="64">
        <v>6592</v>
      </c>
      <c r="E68" s="64">
        <v>6592</v>
      </c>
      <c r="F68" s="64">
        <v>6592</v>
      </c>
      <c r="G68" s="64">
        <v>6592</v>
      </c>
      <c r="H68" s="64">
        <v>3608</v>
      </c>
      <c r="I68" s="65"/>
      <c r="J68" s="64">
        <v>6592</v>
      </c>
      <c r="K68" s="64">
        <v>6592</v>
      </c>
      <c r="L68" s="64">
        <v>6592</v>
      </c>
      <c r="M68" s="64">
        <v>6592</v>
      </c>
      <c r="N68" s="64">
        <v>6592</v>
      </c>
      <c r="O68" s="64">
        <v>1884.47</v>
      </c>
      <c r="P68" s="65"/>
      <c r="Q68" s="64">
        <v>6592</v>
      </c>
      <c r="R68" s="64">
        <v>6592</v>
      </c>
      <c r="S68" s="64">
        <v>6592</v>
      </c>
      <c r="T68" s="64">
        <v>6592</v>
      </c>
      <c r="U68" s="64">
        <v>6592</v>
      </c>
      <c r="V68" s="64">
        <v>6592</v>
      </c>
      <c r="W68" s="56">
        <v>3000</v>
      </c>
    </row>
    <row r="69" spans="1:23" ht="30.75" thickBot="1" x14ac:dyDescent="0.25">
      <c r="A69" s="62" t="s">
        <v>19</v>
      </c>
      <c r="B69" s="16">
        <f>SUM(B52:B68)</f>
        <v>0</v>
      </c>
      <c r="C69" s="23"/>
      <c r="D69" s="16">
        <f>SUM(D52:D68)</f>
        <v>202389</v>
      </c>
      <c r="E69" s="16">
        <f>SUM(E52:E68)</f>
        <v>205794</v>
      </c>
      <c r="F69" s="16">
        <f>SUM(F52:F68)</f>
        <v>205794</v>
      </c>
      <c r="G69" s="16">
        <f>SUM(G52:G68)</f>
        <v>206772</v>
      </c>
      <c r="H69" s="16">
        <f>SUM(H52:H68)</f>
        <v>205577.94</v>
      </c>
      <c r="I69" s="23"/>
      <c r="J69" s="16">
        <f t="shared" ref="J69:O69" si="4">SUM(J52:J68)</f>
        <v>196217</v>
      </c>
      <c r="K69" s="16">
        <f t="shared" si="4"/>
        <v>199622</v>
      </c>
      <c r="L69" s="16">
        <f t="shared" si="4"/>
        <v>199622</v>
      </c>
      <c r="M69" s="16">
        <f t="shared" si="4"/>
        <v>199176</v>
      </c>
      <c r="N69" s="16">
        <f t="shared" si="4"/>
        <v>228015</v>
      </c>
      <c r="O69" s="16">
        <f t="shared" si="4"/>
        <v>183232.87</v>
      </c>
      <c r="P69" s="23"/>
      <c r="Q69" s="16">
        <f t="shared" ref="Q69:V69" si="5">SUM(Q52:Q68)</f>
        <v>196217</v>
      </c>
      <c r="R69" s="16">
        <f t="shared" si="5"/>
        <v>199622</v>
      </c>
      <c r="S69" s="16">
        <f t="shared" si="5"/>
        <v>199622</v>
      </c>
      <c r="T69" s="16">
        <f t="shared" si="5"/>
        <v>199176</v>
      </c>
      <c r="U69" s="16">
        <f t="shared" si="5"/>
        <v>228015</v>
      </c>
      <c r="V69" s="16">
        <f t="shared" si="5"/>
        <v>253604</v>
      </c>
      <c r="W69" s="40" t="s">
        <v>4</v>
      </c>
    </row>
    <row r="70" spans="1:23" ht="15" x14ac:dyDescent="0.2">
      <c r="A70" s="61" t="s">
        <v>66</v>
      </c>
      <c r="B70" s="20"/>
      <c r="C70" s="21"/>
      <c r="D70" s="20"/>
      <c r="E70" s="20"/>
      <c r="F70" s="20"/>
      <c r="G70" s="20"/>
      <c r="H70" s="20"/>
      <c r="I70" s="21"/>
      <c r="J70" s="20"/>
      <c r="K70" s="20"/>
      <c r="L70" s="20"/>
      <c r="M70" s="20"/>
      <c r="N70" s="20"/>
      <c r="O70" s="20"/>
      <c r="P70" s="21"/>
      <c r="Q70" s="20"/>
      <c r="R70" s="20"/>
      <c r="S70" s="20"/>
      <c r="T70" s="20"/>
      <c r="U70" s="20"/>
      <c r="V70" s="20"/>
      <c r="W70" s="50"/>
    </row>
    <row r="71" spans="1:23" ht="75.75" x14ac:dyDescent="0.2">
      <c r="A71" s="33" t="s">
        <v>86</v>
      </c>
      <c r="B71" s="17">
        <v>0</v>
      </c>
      <c r="C71" s="24"/>
      <c r="D71" s="17">
        <v>30000</v>
      </c>
      <c r="E71" s="17">
        <v>24164</v>
      </c>
      <c r="F71" s="17">
        <v>0</v>
      </c>
      <c r="G71" s="17">
        <v>0</v>
      </c>
      <c r="H71" s="17">
        <v>0</v>
      </c>
      <c r="I71" s="24"/>
      <c r="J71" s="17">
        <v>30000</v>
      </c>
      <c r="K71" s="17">
        <v>24164</v>
      </c>
      <c r="L71" s="17">
        <v>0</v>
      </c>
      <c r="M71" s="17">
        <v>0</v>
      </c>
      <c r="N71" s="17">
        <v>0</v>
      </c>
      <c r="O71" s="17">
        <v>0</v>
      </c>
      <c r="P71" s="24"/>
      <c r="Q71" s="17">
        <v>30000</v>
      </c>
      <c r="R71" s="17">
        <v>24164</v>
      </c>
      <c r="S71" s="17">
        <v>0</v>
      </c>
      <c r="T71" s="17">
        <v>0</v>
      </c>
      <c r="U71" s="17">
        <v>0</v>
      </c>
      <c r="V71" s="17">
        <v>0</v>
      </c>
      <c r="W71" s="55">
        <v>4310</v>
      </c>
    </row>
    <row r="72" spans="1:23" ht="60.75" x14ac:dyDescent="0.2">
      <c r="A72" s="29" t="s">
        <v>67</v>
      </c>
      <c r="B72" s="17">
        <v>0</v>
      </c>
      <c r="C72" s="24"/>
      <c r="D72" s="17">
        <v>20000</v>
      </c>
      <c r="E72" s="17">
        <v>20000</v>
      </c>
      <c r="F72" s="17">
        <v>20000</v>
      </c>
      <c r="G72" s="17">
        <v>20000</v>
      </c>
      <c r="H72" s="17">
        <v>13905.43</v>
      </c>
      <c r="I72" s="24"/>
      <c r="J72" s="17">
        <v>30000</v>
      </c>
      <c r="K72" s="17">
        <v>30000</v>
      </c>
      <c r="L72" s="17">
        <v>30000</v>
      </c>
      <c r="M72" s="17">
        <v>30000</v>
      </c>
      <c r="N72" s="17">
        <v>30000</v>
      </c>
      <c r="O72" s="17">
        <f>11061.52+2719.59-294.36</f>
        <v>13486.75</v>
      </c>
      <c r="P72" s="24"/>
      <c r="Q72" s="17">
        <v>29056</v>
      </c>
      <c r="R72" s="17">
        <v>29056</v>
      </c>
      <c r="S72" s="17">
        <v>29056</v>
      </c>
      <c r="T72" s="17">
        <v>29056</v>
      </c>
      <c r="U72" s="17">
        <v>29056</v>
      </c>
      <c r="V72" s="17">
        <v>29056</v>
      </c>
      <c r="W72" s="52">
        <v>4310</v>
      </c>
    </row>
    <row r="73" spans="1:23" ht="31.5" x14ac:dyDescent="0.25">
      <c r="A73" s="29" t="s">
        <v>68</v>
      </c>
      <c r="B73" s="17">
        <v>0</v>
      </c>
      <c r="C73" s="24"/>
      <c r="D73" s="17">
        <v>0</v>
      </c>
      <c r="E73" s="17">
        <v>0</v>
      </c>
      <c r="F73" s="17">
        <v>0</v>
      </c>
      <c r="G73" s="17">
        <v>4283</v>
      </c>
      <c r="H73" s="17">
        <v>0</v>
      </c>
      <c r="I73" s="24"/>
      <c r="J73" s="17">
        <v>0</v>
      </c>
      <c r="K73" s="17">
        <v>0</v>
      </c>
      <c r="L73" s="17">
        <v>0</v>
      </c>
      <c r="M73" s="17">
        <v>4283</v>
      </c>
      <c r="N73" s="17">
        <v>4283</v>
      </c>
      <c r="O73" s="17">
        <v>0</v>
      </c>
      <c r="P73" s="24"/>
      <c r="Q73" s="17">
        <v>0</v>
      </c>
      <c r="R73" s="17">
        <v>0</v>
      </c>
      <c r="S73" s="17">
        <v>0</v>
      </c>
      <c r="T73" s="17">
        <v>4283</v>
      </c>
      <c r="U73" s="17">
        <v>4283</v>
      </c>
      <c r="V73" s="17">
        <v>4283</v>
      </c>
      <c r="W73" s="52">
        <v>4310</v>
      </c>
    </row>
    <row r="74" spans="1:23" ht="105.75" x14ac:dyDescent="0.2">
      <c r="A74" s="30" t="s">
        <v>69</v>
      </c>
      <c r="B74" s="17">
        <v>0</v>
      </c>
      <c r="C74" s="24"/>
      <c r="D74" s="17">
        <v>10000</v>
      </c>
      <c r="E74" s="17">
        <v>10000</v>
      </c>
      <c r="F74" s="17">
        <v>10000</v>
      </c>
      <c r="G74" s="17">
        <v>10000</v>
      </c>
      <c r="H74" s="17">
        <v>4360</v>
      </c>
      <c r="I74" s="24"/>
      <c r="J74" s="17">
        <v>10000</v>
      </c>
      <c r="K74" s="17">
        <v>10000</v>
      </c>
      <c r="L74" s="17">
        <v>10000</v>
      </c>
      <c r="M74" s="17">
        <v>10000</v>
      </c>
      <c r="N74" s="17">
        <v>5000</v>
      </c>
      <c r="O74" s="17">
        <v>0</v>
      </c>
      <c r="P74" s="24"/>
      <c r="Q74" s="17">
        <v>10000</v>
      </c>
      <c r="R74" s="17">
        <v>10000</v>
      </c>
      <c r="S74" s="17">
        <v>10000</v>
      </c>
      <c r="T74" s="17">
        <v>10000</v>
      </c>
      <c r="U74" s="17">
        <v>5000</v>
      </c>
      <c r="V74" s="17">
        <v>5000</v>
      </c>
      <c r="W74" s="52">
        <v>4310</v>
      </c>
    </row>
    <row r="75" spans="1:23" ht="135.75" x14ac:dyDescent="0.2">
      <c r="A75" s="30" t="s">
        <v>122</v>
      </c>
      <c r="B75" s="17">
        <v>0</v>
      </c>
      <c r="C75" s="24"/>
      <c r="D75" s="17">
        <v>40142</v>
      </c>
      <c r="E75" s="17">
        <v>40142</v>
      </c>
      <c r="F75" s="17">
        <v>40142</v>
      </c>
      <c r="G75" s="17">
        <v>40142</v>
      </c>
      <c r="H75" s="17">
        <v>40930.839999999997</v>
      </c>
      <c r="I75" s="24"/>
      <c r="J75" s="17">
        <v>50142</v>
      </c>
      <c r="K75" s="17">
        <v>50142</v>
      </c>
      <c r="L75" s="17">
        <v>50142</v>
      </c>
      <c r="M75" s="17">
        <v>50142</v>
      </c>
      <c r="N75" s="17">
        <v>50142</v>
      </c>
      <c r="O75" s="17">
        <v>0</v>
      </c>
      <c r="P75" s="24"/>
      <c r="Q75" s="17">
        <v>50142</v>
      </c>
      <c r="R75" s="17">
        <v>50142</v>
      </c>
      <c r="S75" s="17">
        <v>50142</v>
      </c>
      <c r="T75" s="17">
        <v>50142</v>
      </c>
      <c r="U75" s="17">
        <v>50142</v>
      </c>
      <c r="V75" s="149">
        <f>50142+372615</f>
        <v>422757</v>
      </c>
      <c r="W75" s="52">
        <v>4490</v>
      </c>
    </row>
    <row r="76" spans="1:23" ht="90" x14ac:dyDescent="0.2">
      <c r="A76" s="28" t="s">
        <v>70</v>
      </c>
      <c r="B76" s="17">
        <v>0</v>
      </c>
      <c r="C76" s="24"/>
      <c r="D76" s="17">
        <v>118770</v>
      </c>
      <c r="E76" s="17">
        <v>118770</v>
      </c>
      <c r="F76" s="17">
        <v>130516</v>
      </c>
      <c r="G76" s="17">
        <v>130516</v>
      </c>
      <c r="H76" s="17">
        <v>128219.16</v>
      </c>
      <c r="I76" s="24"/>
      <c r="J76" s="17">
        <v>202641</v>
      </c>
      <c r="K76" s="17">
        <v>202641</v>
      </c>
      <c r="L76" s="17">
        <v>214387</v>
      </c>
      <c r="M76" s="17">
        <v>214387</v>
      </c>
      <c r="N76" s="17">
        <v>44490.46</v>
      </c>
      <c r="O76" s="17">
        <v>0</v>
      </c>
      <c r="P76" s="24"/>
      <c r="Q76" s="17">
        <v>217636</v>
      </c>
      <c r="R76" s="17">
        <v>217636</v>
      </c>
      <c r="S76" s="17">
        <v>229382</v>
      </c>
      <c r="T76" s="17">
        <v>229382</v>
      </c>
      <c r="U76" s="17">
        <v>83639</v>
      </c>
      <c r="V76" s="17">
        <v>83639</v>
      </c>
      <c r="W76" s="52">
        <v>4490</v>
      </c>
    </row>
    <row r="77" spans="1:23" ht="108.75" customHeight="1" x14ac:dyDescent="0.2">
      <c r="A77" s="30" t="s">
        <v>118</v>
      </c>
      <c r="B77" s="17">
        <v>0</v>
      </c>
      <c r="C77" s="24"/>
      <c r="D77" s="17">
        <v>0</v>
      </c>
      <c r="E77" s="17">
        <v>0</v>
      </c>
      <c r="F77" s="17">
        <v>45687</v>
      </c>
      <c r="G77" s="17">
        <v>45687</v>
      </c>
      <c r="H77" s="17">
        <v>45687</v>
      </c>
      <c r="I77" s="24"/>
      <c r="J77" s="17">
        <v>0</v>
      </c>
      <c r="K77" s="17">
        <v>0</v>
      </c>
      <c r="L77" s="17">
        <v>45687</v>
      </c>
      <c r="M77" s="17">
        <v>45687</v>
      </c>
      <c r="N77" s="17">
        <v>45687</v>
      </c>
      <c r="O77" s="17">
        <v>41986</v>
      </c>
      <c r="P77" s="24"/>
      <c r="Q77" s="17">
        <v>0</v>
      </c>
      <c r="R77" s="17">
        <v>0</v>
      </c>
      <c r="S77" s="17">
        <v>45687</v>
      </c>
      <c r="T77" s="17">
        <v>45687</v>
      </c>
      <c r="U77" s="17">
        <v>45687</v>
      </c>
      <c r="V77" s="17">
        <v>45687</v>
      </c>
      <c r="W77" s="52">
        <v>4310</v>
      </c>
    </row>
    <row r="78" spans="1:23" ht="45.75" x14ac:dyDescent="0.2">
      <c r="A78" s="29" t="s">
        <v>71</v>
      </c>
      <c r="B78" s="17">
        <v>0</v>
      </c>
      <c r="C78" s="24"/>
      <c r="D78" s="17">
        <v>0</v>
      </c>
      <c r="E78" s="17">
        <v>0</v>
      </c>
      <c r="F78" s="17">
        <v>17811</v>
      </c>
      <c r="G78" s="17">
        <v>17811</v>
      </c>
      <c r="H78" s="17">
        <f>20120.13+6581.59</f>
        <v>26701.72</v>
      </c>
      <c r="I78" s="24"/>
      <c r="J78" s="17">
        <v>0</v>
      </c>
      <c r="K78" s="17">
        <v>0</v>
      </c>
      <c r="L78" s="17">
        <v>17811</v>
      </c>
      <c r="M78" s="17">
        <v>17811</v>
      </c>
      <c r="N78" s="17">
        <v>17811</v>
      </c>
      <c r="O78" s="17">
        <v>30573.49</v>
      </c>
      <c r="P78" s="24"/>
      <c r="Q78" s="17">
        <v>0</v>
      </c>
      <c r="R78" s="17">
        <v>0</v>
      </c>
      <c r="S78" s="17">
        <v>17811</v>
      </c>
      <c r="T78" s="17">
        <v>17811</v>
      </c>
      <c r="U78" s="17">
        <v>17811</v>
      </c>
      <c r="V78" s="17">
        <v>17811</v>
      </c>
      <c r="W78" s="52">
        <v>4310</v>
      </c>
    </row>
    <row r="79" spans="1:23" ht="16.5" thickBot="1" x14ac:dyDescent="0.3">
      <c r="A79" s="129" t="s">
        <v>92</v>
      </c>
      <c r="B79" s="130"/>
      <c r="C79" s="125"/>
      <c r="D79" s="130"/>
      <c r="E79" s="130"/>
      <c r="F79" s="130"/>
      <c r="G79" s="130"/>
      <c r="H79" s="130"/>
      <c r="I79" s="125"/>
      <c r="J79" s="130"/>
      <c r="K79" s="130"/>
      <c r="L79" s="130"/>
      <c r="M79" s="130"/>
      <c r="N79" s="130">
        <v>53873</v>
      </c>
      <c r="O79" s="130">
        <v>0</v>
      </c>
      <c r="P79" s="125"/>
      <c r="Q79" s="130">
        <v>0</v>
      </c>
      <c r="R79" s="130">
        <v>0</v>
      </c>
      <c r="S79" s="130">
        <v>0</v>
      </c>
      <c r="T79" s="130">
        <v>0</v>
      </c>
      <c r="U79" s="130">
        <v>0</v>
      </c>
      <c r="V79" s="130">
        <v>0</v>
      </c>
      <c r="W79" s="56"/>
    </row>
    <row r="80" spans="1:23" ht="30.75" thickBot="1" x14ac:dyDescent="0.25">
      <c r="A80" s="62" t="s">
        <v>20</v>
      </c>
      <c r="B80" s="16">
        <f>SUM(B70:B78)</f>
        <v>0</v>
      </c>
      <c r="C80" s="23"/>
      <c r="D80" s="16">
        <f>SUM(D70:D78)</f>
        <v>218912</v>
      </c>
      <c r="E80" s="16">
        <f>SUM(E70:E78)</f>
        <v>213076</v>
      </c>
      <c r="F80" s="16">
        <f>SUM(F70:F78)</f>
        <v>264156</v>
      </c>
      <c r="G80" s="16">
        <f>SUM(G70:G78)</f>
        <v>268439</v>
      </c>
      <c r="H80" s="16">
        <f>SUM(H70:H78)</f>
        <v>259804.15</v>
      </c>
      <c r="I80" s="23"/>
      <c r="J80" s="16">
        <f>SUM(J70:J78)</f>
        <v>322783</v>
      </c>
      <c r="K80" s="16">
        <f>SUM(K70:K78)</f>
        <v>316947</v>
      </c>
      <c r="L80" s="16">
        <f>SUM(L70:L78)</f>
        <v>368027</v>
      </c>
      <c r="M80" s="16">
        <f>SUM(M70:M78)</f>
        <v>372310</v>
      </c>
      <c r="N80" s="16">
        <f>SUM(N70:N79)</f>
        <v>251286.46</v>
      </c>
      <c r="O80" s="16">
        <f>SUM(O70:O79)</f>
        <v>86046.24</v>
      </c>
      <c r="P80" s="23"/>
      <c r="Q80" s="16">
        <f t="shared" ref="Q80:V80" si="6">SUM(Q70:Q78)</f>
        <v>336834</v>
      </c>
      <c r="R80" s="16">
        <f t="shared" si="6"/>
        <v>330998</v>
      </c>
      <c r="S80" s="16">
        <f t="shared" si="6"/>
        <v>382078</v>
      </c>
      <c r="T80" s="16">
        <f t="shared" si="6"/>
        <v>386361</v>
      </c>
      <c r="U80" s="16">
        <f t="shared" si="6"/>
        <v>235618</v>
      </c>
      <c r="V80" s="16">
        <f t="shared" si="6"/>
        <v>608233</v>
      </c>
      <c r="W80" s="40" t="s">
        <v>5</v>
      </c>
    </row>
    <row r="81" spans="1:23" ht="15" x14ac:dyDescent="0.2">
      <c r="A81" s="67" t="s">
        <v>72</v>
      </c>
      <c r="B81" s="68"/>
      <c r="C81" s="69"/>
      <c r="D81" s="68"/>
      <c r="E81" s="68"/>
      <c r="F81" s="68"/>
      <c r="G81" s="68"/>
      <c r="H81" s="68"/>
      <c r="I81" s="69"/>
      <c r="J81" s="68"/>
      <c r="K81" s="68"/>
      <c r="L81" s="68"/>
      <c r="M81" s="68"/>
      <c r="N81" s="68"/>
      <c r="O81" s="68"/>
      <c r="P81" s="69"/>
      <c r="Q81" s="68"/>
      <c r="R81" s="68"/>
      <c r="S81" s="68"/>
      <c r="T81" s="68"/>
      <c r="U81" s="68"/>
      <c r="V81" s="68"/>
      <c r="W81" s="50"/>
    </row>
    <row r="82" spans="1:23" ht="45.75" x14ac:dyDescent="0.2">
      <c r="A82" s="34" t="s">
        <v>73</v>
      </c>
      <c r="B82" s="13">
        <v>0</v>
      </c>
      <c r="C82" s="22"/>
      <c r="D82" s="108" t="s">
        <v>91</v>
      </c>
      <c r="E82" s="13">
        <v>0</v>
      </c>
      <c r="F82" s="13">
        <v>0</v>
      </c>
      <c r="G82" s="13">
        <v>0</v>
      </c>
      <c r="H82" s="13">
        <v>0</v>
      </c>
      <c r="I82" s="22"/>
      <c r="J82" s="108" t="s">
        <v>91</v>
      </c>
      <c r="K82" s="13">
        <v>0</v>
      </c>
      <c r="L82" s="13">
        <v>0</v>
      </c>
      <c r="M82" s="13">
        <v>0</v>
      </c>
      <c r="N82" s="13">
        <v>0</v>
      </c>
      <c r="O82" s="13">
        <v>0</v>
      </c>
      <c r="P82" s="22"/>
      <c r="Q82" s="108" t="s">
        <v>91</v>
      </c>
      <c r="R82" s="13">
        <v>0</v>
      </c>
      <c r="S82" s="13">
        <v>0</v>
      </c>
      <c r="T82" s="13">
        <v>0</v>
      </c>
      <c r="U82" s="13">
        <v>0</v>
      </c>
      <c r="V82" s="13">
        <v>0</v>
      </c>
      <c r="W82" s="52">
        <v>5200</v>
      </c>
    </row>
    <row r="83" spans="1:23" ht="121.5" x14ac:dyDescent="0.2">
      <c r="A83" s="30" t="s">
        <v>87</v>
      </c>
      <c r="B83" s="13">
        <v>0</v>
      </c>
      <c r="C83" s="22"/>
      <c r="D83" s="13">
        <v>22500</v>
      </c>
      <c r="E83" s="13">
        <v>22500</v>
      </c>
      <c r="F83" s="13">
        <v>51220</v>
      </c>
      <c r="G83" s="13">
        <v>51220</v>
      </c>
      <c r="H83" s="13">
        <v>51220</v>
      </c>
      <c r="I83" s="22"/>
      <c r="J83" s="13">
        <v>22500</v>
      </c>
      <c r="K83" s="13">
        <v>22500</v>
      </c>
      <c r="L83" s="13">
        <v>51220</v>
      </c>
      <c r="M83" s="13">
        <v>51220</v>
      </c>
      <c r="N83" s="13">
        <v>94340</v>
      </c>
      <c r="O83" s="13">
        <v>83213.539999999994</v>
      </c>
      <c r="P83" s="22"/>
      <c r="Q83" s="13">
        <v>22500</v>
      </c>
      <c r="R83" s="13">
        <v>22500</v>
      </c>
      <c r="S83" s="13">
        <v>51220</v>
      </c>
      <c r="T83" s="13">
        <v>51220</v>
      </c>
      <c r="U83" s="13">
        <v>94340</v>
      </c>
      <c r="V83" s="13">
        <v>63765</v>
      </c>
      <c r="W83" s="52">
        <v>5110</v>
      </c>
    </row>
    <row r="84" spans="1:23" ht="78.75" x14ac:dyDescent="0.2">
      <c r="A84" s="34" t="s">
        <v>74</v>
      </c>
      <c r="B84" s="13">
        <v>0</v>
      </c>
      <c r="C84" s="22"/>
      <c r="D84" s="13">
        <v>50000</v>
      </c>
      <c r="E84" s="13">
        <v>50000</v>
      </c>
      <c r="F84" s="13">
        <v>0</v>
      </c>
      <c r="G84" s="13">
        <v>0</v>
      </c>
      <c r="H84" s="13">
        <v>0</v>
      </c>
      <c r="I84" s="22"/>
      <c r="J84" s="13">
        <v>50000</v>
      </c>
      <c r="K84" s="13">
        <v>50000</v>
      </c>
      <c r="L84" s="13">
        <v>0</v>
      </c>
      <c r="M84" s="13">
        <v>0</v>
      </c>
      <c r="N84" s="13">
        <v>0</v>
      </c>
      <c r="O84" s="13">
        <v>0</v>
      </c>
      <c r="P84" s="22"/>
      <c r="Q84" s="13">
        <v>50000</v>
      </c>
      <c r="R84" s="13">
        <v>50000</v>
      </c>
      <c r="S84" s="13">
        <v>0</v>
      </c>
      <c r="T84" s="13">
        <v>0</v>
      </c>
      <c r="U84" s="13">
        <v>0</v>
      </c>
      <c r="V84" s="13">
        <v>0</v>
      </c>
      <c r="W84" s="55">
        <v>5110</v>
      </c>
    </row>
    <row r="85" spans="1:23" ht="30.75" x14ac:dyDescent="0.2">
      <c r="A85" s="35" t="s">
        <v>75</v>
      </c>
      <c r="B85" s="13">
        <v>0</v>
      </c>
      <c r="C85" s="22"/>
      <c r="D85" s="13">
        <v>21200</v>
      </c>
      <c r="E85" s="13">
        <v>0</v>
      </c>
      <c r="F85" s="13">
        <v>0</v>
      </c>
      <c r="G85" s="13">
        <v>0</v>
      </c>
      <c r="H85" s="13">
        <v>0</v>
      </c>
      <c r="I85" s="22"/>
      <c r="J85" s="13">
        <v>21200</v>
      </c>
      <c r="K85" s="13">
        <v>0</v>
      </c>
      <c r="L85" s="13">
        <v>0</v>
      </c>
      <c r="M85" s="13">
        <v>0</v>
      </c>
      <c r="N85" s="13">
        <v>0</v>
      </c>
      <c r="O85" s="13">
        <v>0</v>
      </c>
      <c r="P85" s="22"/>
      <c r="Q85" s="13">
        <v>21200</v>
      </c>
      <c r="R85" s="13">
        <v>0</v>
      </c>
      <c r="S85" s="13">
        <v>0</v>
      </c>
      <c r="T85" s="13">
        <v>0</v>
      </c>
      <c r="U85" s="13">
        <v>0</v>
      </c>
      <c r="V85" s="13">
        <v>0</v>
      </c>
      <c r="W85" s="55">
        <v>5110</v>
      </c>
    </row>
    <row r="86" spans="1:23" ht="60.75" x14ac:dyDescent="0.2">
      <c r="A86" s="36" t="s">
        <v>76</v>
      </c>
      <c r="B86" s="13">
        <v>0</v>
      </c>
      <c r="C86" s="22"/>
      <c r="D86" s="13">
        <v>29800</v>
      </c>
      <c r="E86" s="13">
        <v>29800</v>
      </c>
      <c r="F86" s="13">
        <v>0</v>
      </c>
      <c r="G86" s="13">
        <v>0</v>
      </c>
      <c r="H86" s="13">
        <v>0</v>
      </c>
      <c r="I86" s="22"/>
      <c r="J86" s="13">
        <v>29800</v>
      </c>
      <c r="K86" s="13">
        <v>29800</v>
      </c>
      <c r="L86" s="13">
        <v>0</v>
      </c>
      <c r="M86" s="13">
        <v>0</v>
      </c>
      <c r="N86" s="13">
        <v>0</v>
      </c>
      <c r="O86" s="13">
        <v>0</v>
      </c>
      <c r="P86" s="22"/>
      <c r="Q86" s="13">
        <v>29800</v>
      </c>
      <c r="R86" s="13">
        <v>29800</v>
      </c>
      <c r="S86" s="13">
        <v>0</v>
      </c>
      <c r="T86" s="13">
        <v>0</v>
      </c>
      <c r="U86" s="13">
        <v>0</v>
      </c>
      <c r="V86" s="13">
        <v>0</v>
      </c>
      <c r="W86" s="55">
        <v>5110</v>
      </c>
    </row>
    <row r="87" spans="1:23" ht="46.5" thickBot="1" x14ac:dyDescent="0.25">
      <c r="A87" s="70" t="s">
        <v>88</v>
      </c>
      <c r="B87" s="13">
        <v>0</v>
      </c>
      <c r="C87" s="60"/>
      <c r="D87" s="59">
        <v>300000</v>
      </c>
      <c r="E87" s="59">
        <v>300000</v>
      </c>
      <c r="F87" s="59">
        <v>300000</v>
      </c>
      <c r="G87" s="59">
        <v>300000</v>
      </c>
      <c r="H87" s="59">
        <v>300000</v>
      </c>
      <c r="I87" s="60"/>
      <c r="J87" s="59">
        <v>300000</v>
      </c>
      <c r="K87" s="59">
        <v>300000</v>
      </c>
      <c r="L87" s="59">
        <v>300000</v>
      </c>
      <c r="M87" s="59">
        <v>300000</v>
      </c>
      <c r="N87" s="59">
        <v>300000</v>
      </c>
      <c r="O87" s="59">
        <v>300000</v>
      </c>
      <c r="P87" s="60"/>
      <c r="Q87" s="59">
        <v>300000</v>
      </c>
      <c r="R87" s="59">
        <v>300000</v>
      </c>
      <c r="S87" s="59">
        <v>300000</v>
      </c>
      <c r="T87" s="59">
        <v>300000</v>
      </c>
      <c r="U87" s="59">
        <v>300000</v>
      </c>
      <c r="V87" s="59">
        <v>300000</v>
      </c>
      <c r="W87" s="71">
        <v>5110</v>
      </c>
    </row>
    <row r="88" spans="1:23" ht="30.75" thickBot="1" x14ac:dyDescent="0.25">
      <c r="A88" s="62" t="s">
        <v>21</v>
      </c>
      <c r="B88" s="16">
        <f>SUM(B81:B87)</f>
        <v>0</v>
      </c>
      <c r="C88" s="23"/>
      <c r="D88" s="16">
        <f>SUM(D83:D87)</f>
        <v>423500</v>
      </c>
      <c r="E88" s="16">
        <f>SUM(E81:E87)</f>
        <v>402300</v>
      </c>
      <c r="F88" s="16">
        <f>SUM(F81:F87)</f>
        <v>351220</v>
      </c>
      <c r="G88" s="16">
        <f>SUM(G81:G87)</f>
        <v>351220</v>
      </c>
      <c r="H88" s="16">
        <f>SUM(H81:H87)</f>
        <v>351220</v>
      </c>
      <c r="I88" s="23"/>
      <c r="J88" s="16">
        <f>SUM(J83:J87)</f>
        <v>423500</v>
      </c>
      <c r="K88" s="16">
        <f>SUM(K81:K87)</f>
        <v>402300</v>
      </c>
      <c r="L88" s="16">
        <f>SUM(L81:L87)</f>
        <v>351220</v>
      </c>
      <c r="M88" s="16">
        <f>SUM(M81:M87)</f>
        <v>351220</v>
      </c>
      <c r="N88" s="16">
        <f>SUM(N81:N87)</f>
        <v>394340</v>
      </c>
      <c r="O88" s="16">
        <f>SUM(O81:O87)</f>
        <v>383213.54</v>
      </c>
      <c r="P88" s="23"/>
      <c r="Q88" s="16">
        <f t="shared" ref="Q88:V88" si="7">SUM(Q81:Q87)</f>
        <v>423500</v>
      </c>
      <c r="R88" s="16">
        <f t="shared" si="7"/>
        <v>402300</v>
      </c>
      <c r="S88" s="16">
        <f t="shared" si="7"/>
        <v>351220</v>
      </c>
      <c r="T88" s="16">
        <f t="shared" si="7"/>
        <v>351220</v>
      </c>
      <c r="U88" s="16">
        <f t="shared" si="7"/>
        <v>394340</v>
      </c>
      <c r="V88" s="16">
        <f t="shared" si="7"/>
        <v>363765</v>
      </c>
      <c r="W88" s="40" t="s">
        <v>6</v>
      </c>
    </row>
    <row r="89" spans="1:23" ht="15" x14ac:dyDescent="0.2">
      <c r="A89" s="72"/>
      <c r="B89" s="73">
        <v>0</v>
      </c>
      <c r="C89" s="74"/>
      <c r="D89" s="73">
        <v>0</v>
      </c>
      <c r="E89" s="73">
        <v>0</v>
      </c>
      <c r="F89" s="73">
        <v>0</v>
      </c>
      <c r="G89" s="73">
        <v>0</v>
      </c>
      <c r="H89" s="73">
        <v>0</v>
      </c>
      <c r="I89" s="74"/>
      <c r="J89" s="73">
        <v>0</v>
      </c>
      <c r="K89" s="73">
        <v>0</v>
      </c>
      <c r="L89" s="73">
        <v>0</v>
      </c>
      <c r="M89" s="73">
        <v>0</v>
      </c>
      <c r="N89" s="73">
        <v>0</v>
      </c>
      <c r="O89" s="73">
        <v>0</v>
      </c>
      <c r="P89" s="74"/>
      <c r="Q89" s="73">
        <v>0</v>
      </c>
      <c r="R89" s="73">
        <v>0</v>
      </c>
      <c r="S89" s="73">
        <v>0</v>
      </c>
      <c r="T89" s="73">
        <v>0</v>
      </c>
      <c r="U89" s="73">
        <v>0</v>
      </c>
      <c r="V89" s="73">
        <v>0</v>
      </c>
      <c r="W89" s="50"/>
    </row>
    <row r="90" spans="1:23" ht="15.75" thickBot="1" x14ac:dyDescent="0.25">
      <c r="A90" s="75"/>
      <c r="B90" s="13">
        <v>0</v>
      </c>
      <c r="C90" s="76"/>
      <c r="D90" s="77">
        <v>0</v>
      </c>
      <c r="E90" s="77">
        <v>0</v>
      </c>
      <c r="F90" s="77">
        <v>0</v>
      </c>
      <c r="G90" s="77">
        <v>0</v>
      </c>
      <c r="H90" s="77">
        <v>0</v>
      </c>
      <c r="I90" s="78"/>
      <c r="J90" s="77">
        <v>0</v>
      </c>
      <c r="K90" s="77">
        <v>0</v>
      </c>
      <c r="L90" s="77">
        <v>0</v>
      </c>
      <c r="M90" s="77">
        <v>0</v>
      </c>
      <c r="N90" s="77">
        <v>0</v>
      </c>
      <c r="O90" s="77">
        <v>0</v>
      </c>
      <c r="P90" s="78"/>
      <c r="Q90" s="77">
        <v>0</v>
      </c>
      <c r="R90" s="77">
        <v>0</v>
      </c>
      <c r="S90" s="77">
        <v>0</v>
      </c>
      <c r="T90" s="77">
        <v>0</v>
      </c>
      <c r="U90" s="77">
        <v>0</v>
      </c>
      <c r="V90" s="77">
        <v>0</v>
      </c>
      <c r="W90" s="56"/>
    </row>
    <row r="91" spans="1:23" ht="30.75" thickBot="1" x14ac:dyDescent="0.25">
      <c r="A91" s="62" t="s">
        <v>22</v>
      </c>
      <c r="B91" s="16">
        <f>SUM(B89:B90)</f>
        <v>0</v>
      </c>
      <c r="C91" s="23"/>
      <c r="D91" s="16">
        <f>SUM(D89:D90)</f>
        <v>0</v>
      </c>
      <c r="E91" s="16">
        <f>SUM(E89:E90)</f>
        <v>0</v>
      </c>
      <c r="F91" s="16">
        <f>SUM(F89:F90)</f>
        <v>0</v>
      </c>
      <c r="G91" s="16">
        <f>SUM(G89:G90)</f>
        <v>0</v>
      </c>
      <c r="H91" s="16">
        <f>SUM(H89:H90)</f>
        <v>0</v>
      </c>
      <c r="I91" s="23"/>
      <c r="J91" s="16">
        <f t="shared" ref="J91:O91" si="8">SUM(J89:J90)</f>
        <v>0</v>
      </c>
      <c r="K91" s="16">
        <f t="shared" si="8"/>
        <v>0</v>
      </c>
      <c r="L91" s="16">
        <f t="shared" si="8"/>
        <v>0</v>
      </c>
      <c r="M91" s="16">
        <f t="shared" si="8"/>
        <v>0</v>
      </c>
      <c r="N91" s="16">
        <f t="shared" si="8"/>
        <v>0</v>
      </c>
      <c r="O91" s="16">
        <f t="shared" si="8"/>
        <v>0</v>
      </c>
      <c r="P91" s="23"/>
      <c r="Q91" s="16">
        <f t="shared" ref="Q91:V91" si="9">SUM(Q89:Q90)</f>
        <v>0</v>
      </c>
      <c r="R91" s="16">
        <f t="shared" si="9"/>
        <v>0</v>
      </c>
      <c r="S91" s="16">
        <f t="shared" si="9"/>
        <v>0</v>
      </c>
      <c r="T91" s="16">
        <f t="shared" si="9"/>
        <v>0</v>
      </c>
      <c r="U91" s="16">
        <f t="shared" si="9"/>
        <v>0</v>
      </c>
      <c r="V91" s="16">
        <f t="shared" si="9"/>
        <v>0</v>
      </c>
      <c r="W91" s="40" t="s">
        <v>1</v>
      </c>
    </row>
    <row r="92" spans="1:23" ht="15.75" thickBot="1" x14ac:dyDescent="0.25">
      <c r="A92" s="62" t="s">
        <v>11</v>
      </c>
      <c r="B92" s="16">
        <f>SUM(B91,B88,B80,B69,B51,B38)</f>
        <v>0</v>
      </c>
      <c r="C92" s="23"/>
      <c r="D92" s="16">
        <f>SUM(D91,D88,D80,D69,D51,D38)</f>
        <v>1824113</v>
      </c>
      <c r="E92" s="16">
        <f>SUM(E91,E88,E80,E69,E51,E38)</f>
        <v>1824113</v>
      </c>
      <c r="F92" s="16">
        <f>SUM(F91,F88,F80,F69,F51,F38)</f>
        <v>1824113</v>
      </c>
      <c r="G92" s="16">
        <f>SUM(G91,G88,G80,G69,G51,G38)</f>
        <v>1824113</v>
      </c>
      <c r="H92" s="16">
        <f>SUM(H91,H88,H80,H69,H51,H38)</f>
        <v>1804521.17</v>
      </c>
      <c r="I92" s="23"/>
      <c r="J92" s="16">
        <f t="shared" ref="J92:O92" si="10">SUM(J91,J88,J80,J69,J51,J38)</f>
        <v>1852696</v>
      </c>
      <c r="K92" s="16">
        <f t="shared" si="10"/>
        <v>1852696</v>
      </c>
      <c r="L92" s="16">
        <f t="shared" si="10"/>
        <v>1852696</v>
      </c>
      <c r="M92" s="16">
        <f t="shared" si="10"/>
        <v>1852696</v>
      </c>
      <c r="N92" s="16">
        <f t="shared" si="10"/>
        <v>1882415.46</v>
      </c>
      <c r="O92" s="16">
        <f t="shared" si="10"/>
        <v>1379516.95</v>
      </c>
      <c r="P92" s="23"/>
      <c r="Q92" s="16">
        <f t="shared" ref="Q92:V92" si="11">SUM(Q91,Q88,Q80,Q69,Q51,Q38)</f>
        <v>1866747</v>
      </c>
      <c r="R92" s="16">
        <f t="shared" si="11"/>
        <v>1866747</v>
      </c>
      <c r="S92" s="16">
        <f t="shared" si="11"/>
        <v>1866747</v>
      </c>
      <c r="T92" s="16">
        <f t="shared" si="11"/>
        <v>1866747</v>
      </c>
      <c r="U92" s="16">
        <f t="shared" si="11"/>
        <v>1866747</v>
      </c>
      <c r="V92" s="16">
        <f t="shared" si="11"/>
        <v>2299459</v>
      </c>
      <c r="W92" s="40"/>
    </row>
    <row r="93" spans="1:23" s="6" customFormat="1" ht="14.25" x14ac:dyDescent="0.2">
      <c r="A93" s="67" t="s">
        <v>89</v>
      </c>
      <c r="B93" s="81"/>
      <c r="C93" s="79"/>
      <c r="D93" s="81"/>
      <c r="E93" s="81"/>
      <c r="F93" s="81"/>
      <c r="G93" s="81"/>
      <c r="H93" s="81"/>
      <c r="I93" s="79"/>
      <c r="J93" s="81"/>
      <c r="K93" s="81"/>
      <c r="L93" s="81"/>
      <c r="M93" s="81"/>
      <c r="N93" s="81"/>
      <c r="O93" s="81"/>
      <c r="P93" s="79"/>
      <c r="Q93" s="81"/>
      <c r="R93" s="81"/>
      <c r="S93" s="81"/>
      <c r="T93" s="81"/>
      <c r="U93" s="81"/>
      <c r="V93" s="81"/>
      <c r="W93" s="86"/>
    </row>
    <row r="94" spans="1:23" ht="15.75" thickBot="1" x14ac:dyDescent="0.25">
      <c r="A94" s="82" t="s">
        <v>93</v>
      </c>
      <c r="B94" s="13">
        <v>0</v>
      </c>
      <c r="C94" s="76"/>
      <c r="D94" s="143">
        <v>70302</v>
      </c>
      <c r="E94" s="143">
        <v>70302</v>
      </c>
      <c r="F94" s="143">
        <v>70302</v>
      </c>
      <c r="G94" s="143">
        <v>70302</v>
      </c>
      <c r="H94" s="143">
        <v>53233.37</v>
      </c>
      <c r="I94" s="78"/>
      <c r="J94" s="143">
        <v>55931</v>
      </c>
      <c r="K94" s="143">
        <v>55931</v>
      </c>
      <c r="L94" s="143">
        <v>55931</v>
      </c>
      <c r="M94" s="143">
        <v>55931</v>
      </c>
      <c r="N94" s="143">
        <f>59888+1185+1799</f>
        <v>62872</v>
      </c>
      <c r="O94" s="144">
        <v>46076.02</v>
      </c>
      <c r="P94" s="145"/>
      <c r="Q94" s="143">
        <v>57309</v>
      </c>
      <c r="R94" s="143">
        <v>57309</v>
      </c>
      <c r="S94" s="143">
        <v>57309</v>
      </c>
      <c r="T94" s="143">
        <v>57309</v>
      </c>
      <c r="U94" s="143">
        <v>57309</v>
      </c>
      <c r="V94" s="144">
        <f>ROUNDUP(V92*0.0519,0)</f>
        <v>119342</v>
      </c>
      <c r="W94" s="58">
        <v>7310</v>
      </c>
    </row>
    <row r="95" spans="1:23" ht="13.5" thickBot="1" x14ac:dyDescent="0.25">
      <c r="A95" s="3" t="s">
        <v>23</v>
      </c>
      <c r="B95" s="83">
        <f>B94</f>
        <v>0</v>
      </c>
      <c r="C95" s="23"/>
      <c r="D95" s="14">
        <f>D94</f>
        <v>70302</v>
      </c>
      <c r="E95" s="14">
        <f>E94</f>
        <v>70302</v>
      </c>
      <c r="F95" s="14">
        <f>F94</f>
        <v>70302</v>
      </c>
      <c r="G95" s="14">
        <f>G94</f>
        <v>70302</v>
      </c>
      <c r="H95" s="14">
        <f>H94</f>
        <v>53233.37</v>
      </c>
      <c r="I95" s="23"/>
      <c r="J95" s="14">
        <f t="shared" ref="J95:O95" si="12">J94</f>
        <v>55931</v>
      </c>
      <c r="K95" s="14">
        <f t="shared" si="12"/>
        <v>55931</v>
      </c>
      <c r="L95" s="14">
        <f t="shared" si="12"/>
        <v>55931</v>
      </c>
      <c r="M95" s="14">
        <f t="shared" si="12"/>
        <v>55931</v>
      </c>
      <c r="N95" s="14">
        <f t="shared" si="12"/>
        <v>62872</v>
      </c>
      <c r="O95" s="14">
        <f t="shared" si="12"/>
        <v>46076.02</v>
      </c>
      <c r="P95" s="23"/>
      <c r="Q95" s="14">
        <f t="shared" ref="Q95:V95" si="13">Q94</f>
        <v>57309</v>
      </c>
      <c r="R95" s="14">
        <f t="shared" si="13"/>
        <v>57309</v>
      </c>
      <c r="S95" s="14">
        <f t="shared" si="13"/>
        <v>57309</v>
      </c>
      <c r="T95" s="14">
        <f t="shared" si="13"/>
        <v>57309</v>
      </c>
      <c r="U95" s="14">
        <f t="shared" si="13"/>
        <v>57309</v>
      </c>
      <c r="V95" s="14">
        <f t="shared" si="13"/>
        <v>119342</v>
      </c>
      <c r="W95" s="100" t="s">
        <v>10</v>
      </c>
    </row>
    <row r="96" spans="1:23" ht="13.5" thickBot="1" x14ac:dyDescent="0.25">
      <c r="A96" s="3" t="s">
        <v>12</v>
      </c>
      <c r="B96" s="16">
        <f>SUM(B95,B92)</f>
        <v>0</v>
      </c>
      <c r="C96" s="23"/>
      <c r="D96" s="16">
        <f>SUM((B92+B95)+(D92+D95))</f>
        <v>1894415</v>
      </c>
      <c r="E96" s="16">
        <f>SUM(E95,E92)</f>
        <v>1894415</v>
      </c>
      <c r="F96" s="16">
        <f>SUM(F95,F92)</f>
        <v>1894415</v>
      </c>
      <c r="G96" s="16">
        <f>SUM(G95,G92)</f>
        <v>1894415</v>
      </c>
      <c r="H96" s="16">
        <f>SUM(H95,H92)</f>
        <v>1857754.54</v>
      </c>
      <c r="I96" s="23"/>
      <c r="J96" s="16">
        <f t="shared" ref="J96:O96" si="14">SUM(J95,J92)</f>
        <v>1908627</v>
      </c>
      <c r="K96" s="16">
        <f t="shared" si="14"/>
        <v>1908627</v>
      </c>
      <c r="L96" s="16">
        <f t="shared" si="14"/>
        <v>1908627</v>
      </c>
      <c r="M96" s="16">
        <f t="shared" si="14"/>
        <v>1908627</v>
      </c>
      <c r="N96" s="16">
        <f t="shared" si="14"/>
        <v>1945287.46</v>
      </c>
      <c r="O96" s="16">
        <f t="shared" si="14"/>
        <v>1425592.97</v>
      </c>
      <c r="P96" s="23"/>
      <c r="Q96" s="16">
        <f t="shared" ref="Q96:V96" si="15">SUM(Q95,Q92)</f>
        <v>1924056</v>
      </c>
      <c r="R96" s="16">
        <f t="shared" si="15"/>
        <v>1924056</v>
      </c>
      <c r="S96" s="16">
        <f t="shared" si="15"/>
        <v>1924056</v>
      </c>
      <c r="T96" s="16">
        <f t="shared" si="15"/>
        <v>1924056</v>
      </c>
      <c r="U96" s="16">
        <f t="shared" si="15"/>
        <v>1924056</v>
      </c>
      <c r="V96" s="16">
        <f t="shared" si="15"/>
        <v>2418801</v>
      </c>
      <c r="W96" s="41"/>
    </row>
    <row r="97" spans="4:22" ht="13.5" thickBot="1" x14ac:dyDescent="0.25"/>
    <row r="98" spans="4:22" ht="14.25" thickTop="1" thickBot="1" x14ac:dyDescent="0.25">
      <c r="D98" s="101" t="b">
        <f>1894415=D96</f>
        <v>1</v>
      </c>
      <c r="E98" s="101" t="b">
        <f>1894415=E96</f>
        <v>1</v>
      </c>
      <c r="F98" s="101" t="b">
        <f>1894415=F96</f>
        <v>1</v>
      </c>
      <c r="G98" s="101" t="b">
        <f>1894415=G96</f>
        <v>1</v>
      </c>
      <c r="H98" s="101" t="b">
        <f>1857754.54=H96</f>
        <v>1</v>
      </c>
      <c r="J98" s="101" t="b">
        <f>1908627=J96</f>
        <v>1</v>
      </c>
      <c r="K98" s="101" t="b">
        <f>1908627=K96</f>
        <v>1</v>
      </c>
      <c r="L98" s="101" t="b">
        <f>1908627=L96</f>
        <v>1</v>
      </c>
      <c r="M98" s="101" t="b">
        <f>1908627=M96</f>
        <v>1</v>
      </c>
      <c r="N98" s="101" t="b">
        <f>1908627+36660.46=N96</f>
        <v>1</v>
      </c>
      <c r="O98" s="134" t="b">
        <f>1425592.97=O96</f>
        <v>1</v>
      </c>
      <c r="Q98" s="101" t="b">
        <f>1924056=Q96</f>
        <v>1</v>
      </c>
      <c r="R98" s="101" t="b">
        <f>1924056=R96</f>
        <v>1</v>
      </c>
      <c r="S98" s="101" t="b">
        <f>1924056=S96</f>
        <v>1</v>
      </c>
      <c r="T98" s="101" t="b">
        <f>1924056=T96</f>
        <v>1</v>
      </c>
      <c r="U98" s="101" t="b">
        <f>1924056=U96</f>
        <v>1</v>
      </c>
      <c r="V98" s="134" t="b">
        <f>1924056-24949+519694=V96</f>
        <v>1</v>
      </c>
    </row>
    <row r="99" spans="4:22" ht="13.5" thickTop="1" x14ac:dyDescent="0.2"/>
    <row r="101" spans="4:22" x14ac:dyDescent="0.2">
      <c r="U101" s="10"/>
      <c r="V101" s="133"/>
    </row>
    <row r="103" spans="4:22" x14ac:dyDescent="0.2">
      <c r="V103" s="133"/>
    </row>
    <row r="104" spans="4:22" x14ac:dyDescent="0.2">
      <c r="U104" s="10"/>
      <c r="V104" s="135"/>
    </row>
  </sheetData>
  <sheetProtection password="CF84" sheet="1" objects="1" scenarios="1"/>
  <mergeCells count="5">
    <mergeCell ref="A5:W5"/>
    <mergeCell ref="W7:W9"/>
    <mergeCell ref="A7:A9"/>
    <mergeCell ref="B8:Q8"/>
    <mergeCell ref="B7:Q7"/>
  </mergeCells>
  <printOptions horizontalCentered="1"/>
  <pageMargins left="0.25" right="0.25" top="0.75" bottom="0.75" header="0.3" footer="0.3"/>
  <pageSetup scale="70" orientation="landscape" r:id="rId1"/>
  <headerFooter>
    <oddFooter>&amp;L&amp;"Arial,Regular"Washington Preparatory Senior High School
Rev. 11.06.14&amp;R&amp;"Arial,Regular"&amp;P of &amp;N</oddFooter>
  </headerFooter>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Washington Prep SH Narrative</vt:lpstr>
      <vt:lpstr>'Washington Prep SH Narrative'!Print_Area</vt:lpstr>
      <vt:lpstr>'Washington Prep SH Narrative'!Print_Titles</vt:lpstr>
    </vt:vector>
  </TitlesOfParts>
  <Company>California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SIG Cohort 2 Budget Documents for Highland Elementary - Title I (CA Dept of Education)</dc:title>
  <dc:subject>An electronic version of the budget documents for the School Improvement Grant, Cohort 2, that was submitted for Highland Elementary.</dc:subject>
  <dc:creator>TWilliamson</dc:creator>
  <cp:keywords>sig, school improvement grant, watsonville, budget</cp:keywords>
  <cp:lastModifiedBy>Windows User</cp:lastModifiedBy>
  <cp:lastPrinted>2014-11-17T16:45:57Z</cp:lastPrinted>
  <dcterms:created xsi:type="dcterms:W3CDTF">2011-09-27T21:58:19Z</dcterms:created>
  <dcterms:modified xsi:type="dcterms:W3CDTF">2015-02-24T18:28:26Z</dcterms:modified>
</cp:coreProperties>
</file>